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P&amp;L" sheetId="1" r:id="rId1"/>
    <sheet name="CBS" sheetId="2" r:id="rId2"/>
    <sheet name="EQTY" sheetId="3" r:id="rId3"/>
    <sheet name="CCF" sheetId="4" r:id="rId4"/>
  </sheets>
  <definedNames>
    <definedName name="_xlnm.Print_Area" localSheetId="1">'CBS'!$A$1:$F$60</definedName>
    <definedName name="_xlnm.Print_Area" localSheetId="3">'CCF'!$A$1:$F$82</definedName>
    <definedName name="_xlnm.Print_Area" localSheetId="2">'EQTY'!$A$1:$L$48</definedName>
    <definedName name="_xlnm.Print_Area" localSheetId="0">'P&amp;L'!$A$1:$H$52</definedName>
  </definedNames>
  <calcPr fullCalcOnLoad="1"/>
</workbook>
</file>

<file path=xl/sharedStrings.xml><?xml version="1.0" encoding="utf-8"?>
<sst xmlns="http://schemas.openxmlformats.org/spreadsheetml/2006/main" count="243" uniqueCount="181">
  <si>
    <t>LIPO CORPORATION BERHAD</t>
  </si>
  <si>
    <t>( Company No: 491485-V )</t>
  </si>
  <si>
    <t>( Incorporated in Malaysia )</t>
  </si>
  <si>
    <t>CONDENSED CONSOLIDATED  INCOME STATEMENTS</t>
  </si>
  <si>
    <t>Revenue</t>
  </si>
  <si>
    <t>Other operating income</t>
  </si>
  <si>
    <t xml:space="preserve">The Condensed Consolidated Income Statements should be read in conjuction with the </t>
  </si>
  <si>
    <t>RM'000</t>
  </si>
  <si>
    <t>INDIVIDUAL PERIOD</t>
  </si>
  <si>
    <t>CUMULATIVE PERIOD</t>
  </si>
  <si>
    <t>Preceding Year</t>
  </si>
  <si>
    <t>Current Year</t>
  </si>
  <si>
    <t>Corresponding</t>
  </si>
  <si>
    <t>Quarter</t>
  </si>
  <si>
    <t>To Date</t>
  </si>
  <si>
    <t>Period</t>
  </si>
  <si>
    <t>RM '000</t>
  </si>
  <si>
    <t xml:space="preserve"> </t>
  </si>
  <si>
    <t xml:space="preserve">Current </t>
  </si>
  <si>
    <t xml:space="preserve">Preceding </t>
  </si>
  <si>
    <t>Financial Year</t>
  </si>
  <si>
    <t>Net tangible assets per share (RM)</t>
  </si>
  <si>
    <t>CONDENSED CONSOLIDATED  STATEMENT OF CHANGES IN EQUITY</t>
  </si>
  <si>
    <t>Share</t>
  </si>
  <si>
    <t>Capital</t>
  </si>
  <si>
    <t xml:space="preserve">Share </t>
  </si>
  <si>
    <t>Premium</t>
  </si>
  <si>
    <t>Reserve</t>
  </si>
  <si>
    <t>Retained</t>
  </si>
  <si>
    <t>Profits</t>
  </si>
  <si>
    <t>Total</t>
  </si>
  <si>
    <t xml:space="preserve">Non-Distributable </t>
  </si>
  <si>
    <t>Distributable</t>
  </si>
  <si>
    <t>CONDENSED CONSOLIDATED  CASH FLOW STATEMENT</t>
  </si>
  <si>
    <t>CONDENSED CONSOLIDATED  BALANCE SHEET</t>
  </si>
  <si>
    <t>Depreciation</t>
  </si>
  <si>
    <t>Interest expense</t>
  </si>
  <si>
    <t>Interest income</t>
  </si>
  <si>
    <t>(Increase)/Decrease in inventories</t>
  </si>
  <si>
    <t>(Inc)/Dec in trade and other receivables</t>
  </si>
  <si>
    <t>Inc/(Dec) in trade and other payables</t>
  </si>
  <si>
    <t>Cash generated from / (used in) operations</t>
  </si>
  <si>
    <t>Income tax paid</t>
  </si>
  <si>
    <t>Interest paid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</si>
  <si>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</si>
  <si>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</si>
  <si>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</si>
  <si>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</si>
  <si>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CASH FLOWS FROM FINANCING ACTIVITIES</t>
  </si>
  <si>
    <t>Repayment of hire purchase creditors</t>
  </si>
  <si>
    <t>Repayment of term loans</t>
  </si>
  <si>
    <t xml:space="preserve">Reserve on </t>
  </si>
  <si>
    <t>Consolidation</t>
  </si>
  <si>
    <t xml:space="preserve">Exchange </t>
  </si>
  <si>
    <t xml:space="preserve">Fluctuation </t>
  </si>
  <si>
    <t>Legal</t>
  </si>
  <si>
    <t xml:space="preserve">Capital </t>
  </si>
  <si>
    <t>30/6/2002</t>
  </si>
  <si>
    <t xml:space="preserve">  Total current assets</t>
  </si>
  <si>
    <t xml:space="preserve">   Total current liabilities</t>
  </si>
  <si>
    <t>NET CURRENT ASSETS/(LIABILITIES)</t>
  </si>
  <si>
    <t>Represented by :-</t>
  </si>
  <si>
    <t xml:space="preserve">The Condensed Consolidated Balance Sheet should be read in conjuction with the </t>
  </si>
  <si>
    <t>Adjustments for Non Cash Items :-</t>
  </si>
  <si>
    <t xml:space="preserve">The Condensed Consolidated Cashflow Statement should be read in conjuction with the </t>
  </si>
  <si>
    <t>Operating expenses</t>
  </si>
  <si>
    <t>Finance costs</t>
  </si>
  <si>
    <t xml:space="preserve">Taxation </t>
  </si>
  <si>
    <t>Minority interests</t>
  </si>
  <si>
    <t xml:space="preserve">         </t>
  </si>
  <si>
    <t>*</t>
  </si>
  <si>
    <t>GROUP</t>
  </si>
  <si>
    <t>1.PROPERTY , PLANT &amp; EQUIPMENT</t>
  </si>
  <si>
    <t xml:space="preserve"> Gain on foreign exchange</t>
  </si>
  <si>
    <t xml:space="preserve">   Stocks </t>
  </si>
  <si>
    <t xml:space="preserve">   Trade debtors</t>
  </si>
  <si>
    <t xml:space="preserve">   Other debtors , deposit &amp; prepayment</t>
  </si>
  <si>
    <t xml:space="preserve">   Fixed Deposits</t>
  </si>
  <si>
    <t xml:space="preserve">   Cash and bank balances</t>
  </si>
  <si>
    <t xml:space="preserve">   Trade creditors</t>
  </si>
  <si>
    <t xml:space="preserve">   Other creditors , accruals &amp; provision</t>
  </si>
  <si>
    <t xml:space="preserve">   Hire purchase creditors</t>
  </si>
  <si>
    <t xml:space="preserve">   Bank borrowings / bankers acceptance</t>
  </si>
  <si>
    <t xml:space="preserve">   Bank overdraft</t>
  </si>
  <si>
    <t xml:space="preserve">   Taxation</t>
  </si>
  <si>
    <t>Quarter ended</t>
  </si>
  <si>
    <t>Audited Financial Statement for the year ended 30 June 2002.</t>
  </si>
  <si>
    <t xml:space="preserve">As At </t>
  </si>
  <si>
    <t>As At</t>
  </si>
  <si>
    <t>( Unaudited )</t>
  </si>
  <si>
    <t>( Audited )</t>
  </si>
  <si>
    <t>2.INVESTMENT</t>
  </si>
  <si>
    <t>Audited Financial Statements for the year ended 30 June 2002.</t>
  </si>
  <si>
    <t>Ended</t>
  </si>
  <si>
    <t xml:space="preserve"> Changes in Working Capital :-</t>
  </si>
  <si>
    <t>Exchange fluctuation during the period</t>
  </si>
  <si>
    <t xml:space="preserve">   Tax recoverable </t>
  </si>
  <si>
    <t xml:space="preserve">          - Basic </t>
  </si>
  <si>
    <t xml:space="preserve">          - Diluted </t>
  </si>
  <si>
    <t>NET CHANGE IN CASH &amp; CASH EQUIVALENT</t>
  </si>
  <si>
    <t xml:space="preserve">The Condensed Consolidated Statement of Changes in Equity should be read in conjuction with the Audited Financial Statements for the year ended 30 June 2002  </t>
  </si>
  <si>
    <t>to licensed bank to secure certain facilities issued by the licensed banks on behalf of the Company and of the subsidiaries.</t>
  </si>
  <si>
    <t>3.INTANGIBLE ASSETS</t>
  </si>
  <si>
    <t>4.GOODWILL ON CONSOLIDATION</t>
  </si>
  <si>
    <t>5.CURRENT ASSETS</t>
  </si>
  <si>
    <t>6.CURRENT LIABILITIES</t>
  </si>
  <si>
    <t>7.SHARE CAPITAL</t>
  </si>
  <si>
    <t>8.SHARE PREMIUM</t>
  </si>
  <si>
    <t>9.RETAINED PROFITS</t>
  </si>
  <si>
    <t>10.EXCHANGE FLUCTUATION RESERVE</t>
  </si>
  <si>
    <t>12.RESERVE ON CONSOLIDATION</t>
  </si>
  <si>
    <t>13.LONG TERM LIABILITIES</t>
  </si>
  <si>
    <t>14.MINORITY INTERESTS</t>
  </si>
  <si>
    <t>15.DEFERRED TAXATION</t>
  </si>
  <si>
    <t>Amortisation of Goodwill on consolidation</t>
  </si>
  <si>
    <t>Dividend paid</t>
  </si>
  <si>
    <t>Drawdown of banker acceptance</t>
  </si>
  <si>
    <t xml:space="preserve">     SHAREHOLDERS' FUNDS</t>
  </si>
  <si>
    <t>At 30 June 2002</t>
  </si>
  <si>
    <t>Net profit/(loss) for the period</t>
  </si>
  <si>
    <t>Provision on goodwill impairment</t>
  </si>
  <si>
    <t xml:space="preserve">As restated on 30 June 2002 </t>
  </si>
  <si>
    <t>Repayment of banker acceptance</t>
  </si>
  <si>
    <t>PPM</t>
  </si>
  <si>
    <t>MST</t>
  </si>
  <si>
    <t>Note</t>
  </si>
  <si>
    <t xml:space="preserve">Provision on impairment of investment </t>
  </si>
  <si>
    <t>(Loss)/Profit from operations</t>
  </si>
  <si>
    <t>(Loss)/Profit before tax</t>
  </si>
  <si>
    <t>(Loss)/Profit after tax</t>
  </si>
  <si>
    <t>Net (Loss)/Profit for the period</t>
  </si>
  <si>
    <t>(Loss)/Earnings per share ( sen )</t>
  </si>
  <si>
    <t>30/6/2003</t>
  </si>
  <si>
    <t>INTERIM REPORT FOR THE TWELVE MONTHS ENDED 30 JUNE 2003</t>
  </si>
  <si>
    <t>AS AT 30 JUNE 2003</t>
  </si>
  <si>
    <t>Twelve Months</t>
  </si>
  <si>
    <t>Profit on disposal of property, plant and equipment</t>
  </si>
  <si>
    <t>Property, plant and equipment written off</t>
  </si>
  <si>
    <t>Decrease in amount due to an associate investor</t>
  </si>
  <si>
    <t>Decrease/(Increase) in amounts due by related companies</t>
  </si>
  <si>
    <t>Decrease in amount due to related companies</t>
  </si>
  <si>
    <t xml:space="preserve">Acquisition of subsidiaries, net of cash required </t>
  </si>
  <si>
    <t>Fixed deposits pledged to licensed banks</t>
  </si>
  <si>
    <t>Investment in unquoted shares</t>
  </si>
  <si>
    <t>Listing expenses</t>
  </si>
  <si>
    <t>Proceed from issuance of shares</t>
  </si>
  <si>
    <t>Drawdown of hire purchase</t>
  </si>
  <si>
    <t xml:space="preserve">Repayment of trust receipt </t>
  </si>
  <si>
    <t>Effect of exchange rate changes</t>
  </si>
  <si>
    <t>CASH AND CASH EQUIVALENTS  AS AT 30 JUNE</t>
  </si>
  <si>
    <t>Loss on disposal of property, plant and equipment</t>
  </si>
  <si>
    <t>Loss on foreign exchange</t>
  </si>
  <si>
    <t>Prior year adjustment</t>
  </si>
  <si>
    <t>Issuance of share option ( ESOS )</t>
  </si>
  <si>
    <t>CORRESPONDING PRECEDING YEAR</t>
  </si>
  <si>
    <t>CURRENT YEAR</t>
  </si>
  <si>
    <t>At 30 June 2001</t>
  </si>
  <si>
    <t>Net losses not recognised in the income statements</t>
  </si>
  <si>
    <t>Currency translation differences</t>
  </si>
  <si>
    <t>Listing expenses written off</t>
  </si>
  <si>
    <t>Final tax exempt dividend of 5%</t>
  </si>
  <si>
    <t>Transfer to legal reserve</t>
  </si>
  <si>
    <t>Issuance of shares</t>
  </si>
  <si>
    <t>Balance as at 30 June 2002</t>
  </si>
  <si>
    <t>Balance as at 30 June 2003</t>
  </si>
  <si>
    <t>Dividend paid during the period</t>
  </si>
  <si>
    <t>Provision on Impairment of Goodwill</t>
  </si>
  <si>
    <t>Provision on Impairment of investment</t>
  </si>
  <si>
    <t>BEGINNING OF PERIOD</t>
  </si>
  <si>
    <t>11.CAPITAL &amp; LEGAL RESERVE</t>
  </si>
  <si>
    <t>CASH &amp; CASH EQUIVALENTS AS AT</t>
  </si>
  <si>
    <t>Bad debt written off</t>
  </si>
  <si>
    <t>Provision for doubtful debts</t>
  </si>
  <si>
    <t>Provision for slow moving inventories</t>
  </si>
  <si>
    <t>Inventories written off</t>
  </si>
  <si>
    <t>Net cash from / (used in) operating activities</t>
  </si>
  <si>
    <t>Net cash (used in) / from financing activities</t>
  </si>
  <si>
    <t>Net cash (used in) / from investing activities</t>
  </si>
  <si>
    <t>Operating (loss) / profit before working capital changes</t>
  </si>
  <si>
    <t>Net (loss) / profit before taxation</t>
  </si>
  <si>
    <t xml:space="preserve">Note : The amount excluded deposits amounting to RM200,416 (30 June 2002 : RM200,436) that have been pledged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</si>
</sst>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_-* #,##0_-;\-* #,##0_-;_-* &quot;-&quot;??_-;_-@_-"/>
    <numFmt numFmtId="168" formatCode="#,##0.0_);\(#,##0.0\)"/>
    <numFmt numFmtId="169" formatCode="0.0%"/>
  </numFmts>
  <fonts count="1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i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Arial"/>
      <family val="0"/>
    </font>
    <font>
      <b/>
      <i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164" fontId="2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0" fontId="2" fillId="0" borderId="2" xfId="0" applyFont="1" applyBorder="1" applyAlignment="1">
      <alignment/>
    </xf>
    <xf numFmtId="164" fontId="9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15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Alignment="1">
      <alignment horizontal="left"/>
    </xf>
    <xf numFmtId="37" fontId="5" fillId="0" borderId="0" xfId="0" applyNumberFormat="1" applyFont="1" applyAlignment="1">
      <alignment horizontal="right"/>
    </xf>
    <xf numFmtId="164" fontId="5" fillId="0" borderId="0" xfId="15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Fill="1" applyAlignment="1">
      <alignment/>
    </xf>
    <xf numFmtId="43" fontId="5" fillId="0" borderId="0" xfId="15" applyFont="1" applyAlignment="1">
      <alignment/>
    </xf>
    <xf numFmtId="37" fontId="5" fillId="0" borderId="1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5" fontId="10" fillId="0" borderId="0" xfId="0" applyNumberFormat="1" applyFont="1" applyAlignment="1">
      <alignment horizontal="right"/>
    </xf>
    <xf numFmtId="164" fontId="5" fillId="0" borderId="0" xfId="15" applyNumberFormat="1" applyFont="1" applyAlignment="1">
      <alignment horizontal="center"/>
    </xf>
    <xf numFmtId="164" fontId="10" fillId="0" borderId="0" xfId="0" applyNumberFormat="1" applyFont="1" applyBorder="1" applyAlignment="1" applyProtection="1" quotePrefix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/>
    </xf>
    <xf numFmtId="164" fontId="5" fillId="0" borderId="2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12" fillId="0" borderId="0" xfId="0" applyNumberFormat="1" applyFont="1" applyBorder="1" applyAlignment="1" applyProtection="1" quotePrefix="1">
      <alignment horizontal="left"/>
      <protection/>
    </xf>
    <xf numFmtId="164" fontId="10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164" fontId="5" fillId="0" borderId="2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 locked="0"/>
    </xf>
    <xf numFmtId="164" fontId="5" fillId="0" borderId="2" xfId="0" applyNumberFormat="1" applyFont="1" applyBorder="1" applyAlignment="1" applyProtection="1">
      <alignment/>
      <protection locked="0"/>
    </xf>
    <xf numFmtId="164" fontId="10" fillId="0" borderId="2" xfId="0" applyNumberFormat="1" applyFont="1" applyBorder="1" applyAlignment="1" applyProtection="1">
      <alignment/>
      <protection locked="0"/>
    </xf>
    <xf numFmtId="164" fontId="5" fillId="0" borderId="1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4" fontId="9" fillId="0" borderId="2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0" borderId="1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center"/>
    </xf>
    <xf numFmtId="43" fontId="9" fillId="0" borderId="0" xfId="15" applyNumberFormat="1" applyFont="1" applyAlignment="1">
      <alignment/>
    </xf>
    <xf numFmtId="0" fontId="16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43" fontId="0" fillId="0" borderId="0" xfId="15" applyAlignment="1">
      <alignment/>
    </xf>
    <xf numFmtId="0" fontId="1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5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41">
      <selection activeCell="A41" sqref="A1:IV16384"/>
    </sheetView>
  </sheetViews>
  <sheetFormatPr defaultColWidth="9.140625" defaultRowHeight="12.75"/>
  <cols>
    <col min="1" max="1" width="37.8515625" style="67" customWidth="1"/>
    <col min="2" max="2" width="6.140625" style="67" bestFit="1" customWidth="1"/>
    <col min="3" max="4" width="16.8515625" style="67" customWidth="1"/>
    <col min="5" max="5" width="1.421875" style="67" customWidth="1"/>
    <col min="6" max="6" width="16.00390625" style="67" bestFit="1" customWidth="1"/>
    <col min="7" max="7" width="18.140625" style="67" customWidth="1"/>
    <col min="8" max="16384" width="9.140625" style="67" customWidth="1"/>
  </cols>
  <sheetData>
    <row r="1" spans="1:8" ht="16.5">
      <c r="A1" s="65" t="s">
        <v>0</v>
      </c>
      <c r="B1" s="66"/>
      <c r="C1" s="66"/>
      <c r="D1" s="66"/>
      <c r="E1" s="66"/>
      <c r="F1" s="66" t="s">
        <v>17</v>
      </c>
      <c r="G1" s="66"/>
      <c r="H1" s="66"/>
    </row>
    <row r="2" spans="1:8" ht="16.5">
      <c r="A2" s="65" t="s">
        <v>1</v>
      </c>
      <c r="B2" s="66"/>
      <c r="C2" s="66"/>
      <c r="D2" s="66"/>
      <c r="E2" s="66"/>
      <c r="F2" s="66"/>
      <c r="G2" s="66"/>
      <c r="H2" s="66"/>
    </row>
    <row r="3" spans="1:8" ht="16.5">
      <c r="A3" s="65" t="s">
        <v>2</v>
      </c>
      <c r="B3" s="66"/>
      <c r="C3" s="66"/>
      <c r="D3" s="66"/>
      <c r="E3" s="66"/>
      <c r="F3" s="66"/>
      <c r="G3" s="66"/>
      <c r="H3" s="66"/>
    </row>
    <row r="4" spans="1:8" ht="16.5">
      <c r="A4" s="66"/>
      <c r="B4" s="66"/>
      <c r="C4" s="66"/>
      <c r="D4" s="66"/>
      <c r="E4" s="66"/>
      <c r="F4" s="66"/>
      <c r="G4" s="66"/>
      <c r="H4" s="66"/>
    </row>
    <row r="5" spans="1:8" ht="16.5">
      <c r="A5" s="65" t="s">
        <v>3</v>
      </c>
      <c r="B5" s="66"/>
      <c r="C5" s="66"/>
      <c r="D5" s="66"/>
      <c r="E5" s="66"/>
      <c r="F5" s="66"/>
      <c r="G5" s="66"/>
      <c r="H5" s="66"/>
    </row>
    <row r="6" spans="1:8" ht="16.5">
      <c r="A6" s="65" t="s">
        <v>133</v>
      </c>
      <c r="B6" s="66"/>
      <c r="C6" s="66"/>
      <c r="D6" s="66"/>
      <c r="E6" s="66"/>
      <c r="F6" s="66"/>
      <c r="G6" s="66"/>
      <c r="H6" s="66"/>
    </row>
    <row r="7" spans="1:8" ht="16.5">
      <c r="A7" s="66"/>
      <c r="B7" s="65"/>
      <c r="C7" s="66"/>
      <c r="D7" s="66"/>
      <c r="E7" s="66"/>
      <c r="F7" s="66"/>
      <c r="G7" s="66"/>
      <c r="H7" s="66"/>
    </row>
    <row r="8" spans="1:8" ht="16.5">
      <c r="A8" s="66"/>
      <c r="B8" s="65" t="s">
        <v>125</v>
      </c>
      <c r="C8" s="83" t="s">
        <v>8</v>
      </c>
      <c r="D8" s="83"/>
      <c r="E8" s="65"/>
      <c r="F8" s="83" t="s">
        <v>9</v>
      </c>
      <c r="G8" s="83"/>
      <c r="H8" s="66"/>
    </row>
    <row r="9" spans="1:8" ht="16.5">
      <c r="A9" s="66"/>
      <c r="B9" s="66"/>
      <c r="C9" s="68"/>
      <c r="D9" s="68" t="s">
        <v>10</v>
      </c>
      <c r="E9" s="65"/>
      <c r="F9" s="68"/>
      <c r="G9" s="68" t="s">
        <v>10</v>
      </c>
      <c r="H9" s="66"/>
    </row>
    <row r="10" spans="1:8" ht="16.5">
      <c r="A10" s="66"/>
      <c r="B10" s="65"/>
      <c r="C10" s="68" t="s">
        <v>11</v>
      </c>
      <c r="D10" s="68" t="s">
        <v>12</v>
      </c>
      <c r="E10" s="65"/>
      <c r="F10" s="68" t="s">
        <v>11</v>
      </c>
      <c r="G10" s="68" t="s">
        <v>12</v>
      </c>
      <c r="H10" s="66"/>
    </row>
    <row r="11" spans="1:8" ht="16.5">
      <c r="A11" s="66"/>
      <c r="B11" s="69"/>
      <c r="C11" s="68" t="s">
        <v>85</v>
      </c>
      <c r="D11" s="68" t="s">
        <v>85</v>
      </c>
      <c r="E11" s="65"/>
      <c r="F11" s="68" t="s">
        <v>14</v>
      </c>
      <c r="G11" s="68" t="s">
        <v>15</v>
      </c>
      <c r="H11" s="66"/>
    </row>
    <row r="12" spans="1:8" ht="16.5">
      <c r="A12" s="66"/>
      <c r="B12" s="65"/>
      <c r="C12" s="68" t="s">
        <v>132</v>
      </c>
      <c r="D12" s="68" t="s">
        <v>57</v>
      </c>
      <c r="E12" s="65"/>
      <c r="F12" s="70" t="str">
        <f>C12</f>
        <v>30/6/2003</v>
      </c>
      <c r="G12" s="70" t="str">
        <f>D12</f>
        <v>30/6/2002</v>
      </c>
      <c r="H12" s="66"/>
    </row>
    <row r="13" spans="1:8" ht="16.5">
      <c r="A13" s="66"/>
      <c r="B13" s="66"/>
      <c r="C13" s="68" t="s">
        <v>16</v>
      </c>
      <c r="D13" s="68" t="s">
        <v>16</v>
      </c>
      <c r="E13" s="65"/>
      <c r="F13" s="68" t="s">
        <v>16</v>
      </c>
      <c r="G13" s="68" t="s">
        <v>16</v>
      </c>
      <c r="H13" s="66"/>
    </row>
    <row r="14" spans="1:8" ht="16.5">
      <c r="A14" s="66"/>
      <c r="B14" s="66"/>
      <c r="C14" s="66"/>
      <c r="D14" s="66"/>
      <c r="E14" s="66"/>
      <c r="F14" s="66"/>
      <c r="G14" s="66"/>
      <c r="H14" s="66"/>
    </row>
    <row r="15" spans="1:8" ht="16.5">
      <c r="A15" s="66"/>
      <c r="B15" s="66"/>
      <c r="C15" s="66"/>
      <c r="D15" s="66"/>
      <c r="E15" s="66"/>
      <c r="F15" s="66"/>
      <c r="G15" s="66"/>
      <c r="H15" s="66"/>
    </row>
    <row r="16" spans="1:8" ht="16.5">
      <c r="A16" s="66" t="s">
        <v>4</v>
      </c>
      <c r="B16" s="66"/>
      <c r="C16" s="19">
        <f>F16-18287</f>
        <v>6828</v>
      </c>
      <c r="D16" s="19">
        <v>6817</v>
      </c>
      <c r="E16" s="19"/>
      <c r="F16" s="19">
        <v>25115</v>
      </c>
      <c r="G16" s="19">
        <v>32592</v>
      </c>
      <c r="H16" s="66"/>
    </row>
    <row r="17" spans="1:8" ht="16.5">
      <c r="A17" s="66"/>
      <c r="B17" s="66"/>
      <c r="C17" s="19"/>
      <c r="D17" s="19"/>
      <c r="E17" s="19"/>
      <c r="F17" s="19"/>
      <c r="G17" s="19"/>
      <c r="H17" s="66"/>
    </row>
    <row r="18" spans="1:8" ht="16.5">
      <c r="A18" s="71"/>
      <c r="B18" s="66"/>
      <c r="C18" s="19"/>
      <c r="D18" s="19"/>
      <c r="E18" s="19"/>
      <c r="F18" s="19"/>
      <c r="G18" s="19"/>
      <c r="H18" s="66"/>
    </row>
    <row r="19" spans="1:8" ht="16.5">
      <c r="A19" s="66" t="s">
        <v>65</v>
      </c>
      <c r="B19" s="66"/>
      <c r="C19" s="19">
        <f>-(C16+C25-C28+C21+C23)</f>
        <v>-11256</v>
      </c>
      <c r="D19" s="19">
        <f>-(D16+D25-D28)</f>
        <v>-8863</v>
      </c>
      <c r="E19" s="19"/>
      <c r="F19" s="19">
        <f>-(F16+F25-F28+F21+F23)</f>
        <v>-33064</v>
      </c>
      <c r="G19" s="19">
        <f>-(G16+G25-G28)</f>
        <v>-29949</v>
      </c>
      <c r="H19" s="66"/>
    </row>
    <row r="20" spans="1:8" ht="16.5">
      <c r="A20" s="66"/>
      <c r="B20" s="66"/>
      <c r="C20" s="19"/>
      <c r="D20" s="19"/>
      <c r="E20" s="19"/>
      <c r="F20" s="19"/>
      <c r="G20" s="19"/>
      <c r="H20" s="66"/>
    </row>
    <row r="21" spans="1:8" ht="16.5">
      <c r="A21" s="66" t="s">
        <v>120</v>
      </c>
      <c r="B21" s="66"/>
      <c r="C21" s="19">
        <v>0</v>
      </c>
      <c r="D21" s="19">
        <v>0</v>
      </c>
      <c r="E21" s="19"/>
      <c r="F21" s="19">
        <v>-2701</v>
      </c>
      <c r="G21" s="19">
        <v>0</v>
      </c>
      <c r="H21" s="66"/>
    </row>
    <row r="22" spans="1:8" ht="16.5">
      <c r="A22" s="66"/>
      <c r="B22" s="66"/>
      <c r="C22" s="19"/>
      <c r="D22" s="19"/>
      <c r="E22" s="19"/>
      <c r="F22" s="19"/>
      <c r="G22" s="19"/>
      <c r="H22" s="66"/>
    </row>
    <row r="23" spans="1:8" ht="16.5">
      <c r="A23" s="66" t="s">
        <v>126</v>
      </c>
      <c r="B23" s="66"/>
      <c r="C23" s="19">
        <v>-266</v>
      </c>
      <c r="D23" s="19">
        <v>0</v>
      </c>
      <c r="E23" s="19"/>
      <c r="F23" s="19">
        <v>-1868</v>
      </c>
      <c r="G23" s="19">
        <v>0</v>
      </c>
      <c r="H23" s="66"/>
    </row>
    <row r="24" spans="1:8" ht="16.5">
      <c r="A24" s="66"/>
      <c r="B24" s="66"/>
      <c r="C24" s="19"/>
      <c r="D24" s="19"/>
      <c r="E24" s="19"/>
      <c r="F24" s="19"/>
      <c r="G24" s="19"/>
      <c r="H24" s="66"/>
    </row>
    <row r="25" spans="1:8" ht="16.5">
      <c r="A25" s="66" t="s">
        <v>5</v>
      </c>
      <c r="B25" s="72"/>
      <c r="C25" s="73">
        <f>F25-352</f>
        <v>-85</v>
      </c>
      <c r="D25" s="73">
        <v>205</v>
      </c>
      <c r="E25" s="19"/>
      <c r="F25" s="73">
        <v>267</v>
      </c>
      <c r="G25" s="73">
        <v>425</v>
      </c>
      <c r="H25" s="66"/>
    </row>
    <row r="26" spans="1:8" ht="16.5">
      <c r="A26" s="66"/>
      <c r="B26" s="66"/>
      <c r="C26" s="19"/>
      <c r="D26" s="19"/>
      <c r="E26" s="19"/>
      <c r="F26" s="19"/>
      <c r="G26" s="19"/>
      <c r="H26" s="66"/>
    </row>
    <row r="27" spans="1:8" ht="16.5">
      <c r="A27" s="66"/>
      <c r="B27" s="66"/>
      <c r="C27" s="19"/>
      <c r="D27" s="19"/>
      <c r="E27" s="19"/>
      <c r="F27" s="19"/>
      <c r="G27" s="19"/>
      <c r="H27" s="66"/>
    </row>
    <row r="28" spans="1:8" ht="16.5">
      <c r="A28" s="66" t="s">
        <v>127</v>
      </c>
      <c r="B28" s="66"/>
      <c r="C28" s="19">
        <f>C33-C31</f>
        <v>-4779</v>
      </c>
      <c r="D28" s="19">
        <f>D33-D31</f>
        <v>-1841</v>
      </c>
      <c r="E28" s="19"/>
      <c r="F28" s="19">
        <f>F33-F31</f>
        <v>-12251</v>
      </c>
      <c r="G28" s="19">
        <f>G33-G31</f>
        <v>3068</v>
      </c>
      <c r="H28" s="66"/>
    </row>
    <row r="29" spans="1:8" ht="16.5">
      <c r="A29" s="66"/>
      <c r="B29" s="66"/>
      <c r="C29" s="19"/>
      <c r="D29" s="19"/>
      <c r="E29" s="19"/>
      <c r="F29" s="19"/>
      <c r="G29" s="19"/>
      <c r="H29" s="66"/>
    </row>
    <row r="30" spans="1:8" ht="16.5">
      <c r="A30" s="66"/>
      <c r="B30" s="66"/>
      <c r="C30" s="19"/>
      <c r="D30" s="19"/>
      <c r="E30" s="19"/>
      <c r="F30" s="19"/>
      <c r="G30" s="19"/>
      <c r="H30" s="66"/>
    </row>
    <row r="31" spans="1:8" ht="16.5">
      <c r="A31" s="66" t="s">
        <v>66</v>
      </c>
      <c r="B31" s="66"/>
      <c r="C31" s="73">
        <f>F31+462</f>
        <v>-184</v>
      </c>
      <c r="D31" s="73">
        <v>-494</v>
      </c>
      <c r="E31" s="19"/>
      <c r="F31" s="73">
        <v>-646</v>
      </c>
      <c r="G31" s="73">
        <v>-1306</v>
      </c>
      <c r="H31" s="66"/>
    </row>
    <row r="32" spans="1:8" ht="16.5">
      <c r="A32" s="66"/>
      <c r="B32" s="66"/>
      <c r="C32" s="19"/>
      <c r="D32" s="19"/>
      <c r="E32" s="19"/>
      <c r="F32" s="19"/>
      <c r="G32" s="19"/>
      <c r="H32" s="66"/>
    </row>
    <row r="33" spans="1:8" ht="16.5">
      <c r="A33" s="66" t="s">
        <v>128</v>
      </c>
      <c r="B33" s="66"/>
      <c r="C33" s="19">
        <f>C38-C36</f>
        <v>-4963</v>
      </c>
      <c r="D33" s="19">
        <f>D38-D36</f>
        <v>-2335</v>
      </c>
      <c r="E33" s="19"/>
      <c r="F33" s="19">
        <f>F38-F36</f>
        <v>-12897</v>
      </c>
      <c r="G33" s="19">
        <f>G38-G36</f>
        <v>1762</v>
      </c>
      <c r="H33" s="66"/>
    </row>
    <row r="34" spans="1:8" ht="16.5">
      <c r="A34" s="66"/>
      <c r="B34" s="66"/>
      <c r="C34" s="19"/>
      <c r="D34" s="19"/>
      <c r="E34" s="19"/>
      <c r="F34" s="19"/>
      <c r="G34" s="19"/>
      <c r="H34" s="66"/>
    </row>
    <row r="35" spans="1:8" ht="16.5">
      <c r="A35" s="66" t="s">
        <v>17</v>
      </c>
      <c r="B35" s="66"/>
      <c r="C35" s="19"/>
      <c r="D35" s="19"/>
      <c r="E35" s="19"/>
      <c r="F35" s="19"/>
      <c r="G35" s="19"/>
      <c r="H35" s="66"/>
    </row>
    <row r="36" spans="1:8" ht="16.5">
      <c r="A36" s="66" t="s">
        <v>67</v>
      </c>
      <c r="B36" s="66"/>
      <c r="C36" s="73">
        <f>323+113</f>
        <v>436</v>
      </c>
      <c r="D36" s="73">
        <v>-217</v>
      </c>
      <c r="E36" s="19"/>
      <c r="F36" s="73">
        <v>323</v>
      </c>
      <c r="G36" s="73">
        <v>-496</v>
      </c>
      <c r="H36" s="66"/>
    </row>
    <row r="37" spans="1:8" ht="16.5">
      <c r="A37" s="66"/>
      <c r="B37" s="66"/>
      <c r="C37" s="19"/>
      <c r="D37" s="19"/>
      <c r="E37" s="19"/>
      <c r="F37" s="19"/>
      <c r="G37" s="19"/>
      <c r="H37" s="66"/>
    </row>
    <row r="38" spans="1:8" ht="16.5">
      <c r="A38" s="66" t="s">
        <v>129</v>
      </c>
      <c r="B38" s="66"/>
      <c r="C38" s="74">
        <f>C42-C40</f>
        <v>-4527</v>
      </c>
      <c r="D38" s="74">
        <f>D42-D40</f>
        <v>-2552</v>
      </c>
      <c r="E38" s="74"/>
      <c r="F38" s="74">
        <f>F42-F40</f>
        <v>-12574</v>
      </c>
      <c r="G38" s="74">
        <f>G42-G40</f>
        <v>1266</v>
      </c>
      <c r="H38" s="66"/>
    </row>
    <row r="39" spans="1:8" ht="16.5">
      <c r="A39" s="66"/>
      <c r="B39" s="66"/>
      <c r="C39" s="19"/>
      <c r="D39" s="19"/>
      <c r="E39" s="19"/>
      <c r="F39" s="19"/>
      <c r="G39" s="19"/>
      <c r="H39" s="66"/>
    </row>
    <row r="40" spans="1:8" ht="16.5">
      <c r="A40" s="66" t="s">
        <v>68</v>
      </c>
      <c r="B40" s="66"/>
      <c r="C40" s="19">
        <f>F40+32</f>
        <v>9</v>
      </c>
      <c r="D40" s="19">
        <v>-16</v>
      </c>
      <c r="E40" s="19"/>
      <c r="F40" s="19">
        <v>-23</v>
      </c>
      <c r="G40" s="19">
        <v>-22</v>
      </c>
      <c r="H40" s="66"/>
    </row>
    <row r="41" spans="1:8" ht="16.5">
      <c r="A41" s="66"/>
      <c r="B41" s="66"/>
      <c r="C41" s="19"/>
      <c r="D41" s="19"/>
      <c r="E41" s="19"/>
      <c r="F41" s="19"/>
      <c r="G41" s="19"/>
      <c r="H41" s="66"/>
    </row>
    <row r="42" spans="1:8" ht="17.25" thickBot="1">
      <c r="A42" s="66" t="s">
        <v>130</v>
      </c>
      <c r="B42" s="66"/>
      <c r="C42" s="75">
        <f>F42+8079</f>
        <v>-4518</v>
      </c>
      <c r="D42" s="75">
        <f>-2439-129</f>
        <v>-2568</v>
      </c>
      <c r="E42" s="19"/>
      <c r="F42" s="75">
        <v>-12597</v>
      </c>
      <c r="G42" s="75">
        <v>1244</v>
      </c>
      <c r="H42" s="66"/>
    </row>
    <row r="43" spans="1:8" ht="17.25" thickTop="1">
      <c r="A43" s="66"/>
      <c r="B43" s="66"/>
      <c r="C43" s="19"/>
      <c r="D43" s="19"/>
      <c r="E43" s="19"/>
      <c r="F43" s="19"/>
      <c r="G43" s="19"/>
      <c r="H43" s="66"/>
    </row>
    <row r="44" spans="1:8" ht="16.5">
      <c r="A44" s="66" t="s">
        <v>131</v>
      </c>
      <c r="B44" s="66"/>
      <c r="C44" s="19"/>
      <c r="D44" s="19"/>
      <c r="E44" s="19"/>
      <c r="F44" s="19"/>
      <c r="G44" s="19"/>
      <c r="H44" s="66"/>
    </row>
    <row r="45" spans="1:8" ht="16.5">
      <c r="A45" s="66"/>
      <c r="B45" s="66"/>
      <c r="C45" s="19"/>
      <c r="D45" s="19"/>
      <c r="E45" s="19"/>
      <c r="F45" s="19"/>
      <c r="G45" s="19"/>
      <c r="H45" s="66"/>
    </row>
    <row r="46" spans="1:8" ht="16.5">
      <c r="A46" s="76" t="s">
        <v>97</v>
      </c>
      <c r="B46" s="77"/>
      <c r="C46" s="78">
        <f>C42/50323*100</f>
        <v>-8.978002106392703</v>
      </c>
      <c r="D46" s="78">
        <f>D42/50323*100-0.01</f>
        <v>-5.113034397790275</v>
      </c>
      <c r="E46" s="19" t="s">
        <v>70</v>
      </c>
      <c r="F46" s="78">
        <f>F42/50323*100</f>
        <v>-25.032291397571687</v>
      </c>
      <c r="G46" s="78">
        <f>G42/50323*100+0.01</f>
        <v>2.4820306817956004</v>
      </c>
      <c r="H46" s="66"/>
    </row>
    <row r="47" spans="1:8" ht="16.5">
      <c r="A47" s="72"/>
      <c r="B47" s="72"/>
      <c r="C47" s="19"/>
      <c r="D47" s="19"/>
      <c r="E47" s="19"/>
      <c r="F47" s="19"/>
      <c r="G47" s="19"/>
      <c r="H47" s="66"/>
    </row>
    <row r="48" spans="1:8" ht="16.5">
      <c r="A48" s="76" t="s">
        <v>98</v>
      </c>
      <c r="B48" s="77"/>
      <c r="C48" s="78">
        <v>-8.81</v>
      </c>
      <c r="D48" s="78">
        <v>0</v>
      </c>
      <c r="E48" s="19"/>
      <c r="F48" s="78">
        <v>-24.57</v>
      </c>
      <c r="G48" s="78">
        <v>0</v>
      </c>
      <c r="H48" s="66"/>
    </row>
    <row r="49" spans="1:8" ht="16.5">
      <c r="A49" s="66" t="s">
        <v>69</v>
      </c>
      <c r="B49" s="66"/>
      <c r="C49" s="66"/>
      <c r="D49" s="66"/>
      <c r="E49" s="66"/>
      <c r="F49" s="66"/>
      <c r="G49" s="66"/>
      <c r="H49" s="66"/>
    </row>
    <row r="50" spans="1:8" ht="17.25">
      <c r="A50" s="79" t="s">
        <v>6</v>
      </c>
      <c r="B50" s="79"/>
      <c r="C50" s="66"/>
      <c r="D50" s="66"/>
      <c r="E50" s="66"/>
      <c r="F50" s="66"/>
      <c r="G50" s="66"/>
      <c r="H50" s="66"/>
    </row>
    <row r="51" spans="1:8" ht="17.25">
      <c r="A51" s="79" t="s">
        <v>92</v>
      </c>
      <c r="B51" s="79"/>
      <c r="C51" s="66"/>
      <c r="D51" s="66"/>
      <c r="E51" s="66"/>
      <c r="F51" s="66"/>
      <c r="G51" s="66"/>
      <c r="H51" s="66"/>
    </row>
  </sheetData>
  <mergeCells count="2">
    <mergeCell ref="C8:D8"/>
    <mergeCell ref="F8:G8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1">
      <selection activeCell="A1" sqref="A1:IV16384"/>
    </sheetView>
  </sheetViews>
  <sheetFormatPr defaultColWidth="9.140625" defaultRowHeight="12.75"/>
  <cols>
    <col min="1" max="1" width="39.7109375" style="21" customWidth="1"/>
    <col min="2" max="2" width="3.140625" style="21" customWidth="1"/>
    <col min="3" max="3" width="13.28125" style="21" bestFit="1" customWidth="1"/>
    <col min="4" max="4" width="14.421875" style="21" bestFit="1" customWidth="1"/>
    <col min="5" max="5" width="2.57421875" style="21" customWidth="1"/>
    <col min="6" max="16384" width="9.140625" style="21" customWidth="1"/>
  </cols>
  <sheetData>
    <row r="1" spans="1:5" ht="15">
      <c r="A1" s="20" t="s">
        <v>0</v>
      </c>
      <c r="B1" s="9"/>
      <c r="C1" s="9"/>
      <c r="D1" s="9"/>
      <c r="E1" s="9"/>
    </row>
    <row r="2" spans="1:5" ht="15">
      <c r="A2" s="20" t="s">
        <v>1</v>
      </c>
      <c r="B2" s="9"/>
      <c r="C2" s="9"/>
      <c r="D2" s="9"/>
      <c r="E2" s="9"/>
    </row>
    <row r="3" spans="1:5" ht="15">
      <c r="A3" s="20" t="s">
        <v>2</v>
      </c>
      <c r="B3" s="9"/>
      <c r="C3" s="9"/>
      <c r="D3" s="9"/>
      <c r="E3" s="9"/>
    </row>
    <row r="4" spans="1:5" ht="15">
      <c r="A4" s="9"/>
      <c r="B4" s="9"/>
      <c r="C4" s="9"/>
      <c r="D4" s="22"/>
      <c r="E4" s="9"/>
    </row>
    <row r="5" spans="1:5" ht="15">
      <c r="A5" s="20" t="s">
        <v>34</v>
      </c>
      <c r="B5" s="9"/>
      <c r="C5" s="9"/>
      <c r="D5" s="22"/>
      <c r="E5" s="9"/>
    </row>
    <row r="6" spans="1:5" ht="15">
      <c r="A6" s="20" t="s">
        <v>134</v>
      </c>
      <c r="B6" s="9"/>
      <c r="C6" s="9"/>
      <c r="D6" s="22"/>
      <c r="E6" s="23"/>
    </row>
    <row r="7" spans="1:5" ht="15">
      <c r="A7" s="9"/>
      <c r="B7" s="9"/>
      <c r="C7" s="24" t="s">
        <v>89</v>
      </c>
      <c r="D7" s="24" t="s">
        <v>90</v>
      </c>
      <c r="E7" s="23"/>
    </row>
    <row r="8" spans="1:5" ht="15">
      <c r="A8" s="9"/>
      <c r="B8" s="9"/>
      <c r="C8" s="24" t="s">
        <v>18</v>
      </c>
      <c r="D8" s="24" t="s">
        <v>19</v>
      </c>
      <c r="E8" s="23"/>
    </row>
    <row r="9" spans="1:5" ht="15">
      <c r="A9" s="9"/>
      <c r="B9" s="20"/>
      <c r="C9" s="24" t="s">
        <v>13</v>
      </c>
      <c r="D9" s="24" t="s">
        <v>20</v>
      </c>
      <c r="E9" s="23"/>
    </row>
    <row r="10" spans="1:5" ht="15">
      <c r="A10" s="9"/>
      <c r="B10" s="25"/>
      <c r="C10" s="24" t="s">
        <v>88</v>
      </c>
      <c r="D10" s="24" t="s">
        <v>87</v>
      </c>
      <c r="E10" s="20"/>
    </row>
    <row r="11" spans="1:5" ht="15">
      <c r="A11" s="9"/>
      <c r="B11" s="20"/>
      <c r="C11" s="24" t="s">
        <v>132</v>
      </c>
      <c r="D11" s="24" t="s">
        <v>57</v>
      </c>
      <c r="E11" s="20"/>
    </row>
    <row r="12" spans="1:5" ht="15">
      <c r="A12" s="9"/>
      <c r="B12" s="9"/>
      <c r="C12" s="24" t="s">
        <v>16</v>
      </c>
      <c r="D12" s="24" t="s">
        <v>16</v>
      </c>
      <c r="E12" s="20"/>
    </row>
    <row r="13" spans="1:5" ht="15">
      <c r="A13" s="9"/>
      <c r="B13" s="9"/>
      <c r="C13" s="24"/>
      <c r="D13" s="24"/>
      <c r="E13" s="20"/>
    </row>
    <row r="14" spans="1:5" ht="15">
      <c r="A14" s="26" t="s">
        <v>72</v>
      </c>
      <c r="B14" s="26"/>
      <c r="C14" s="26">
        <v>43653</v>
      </c>
      <c r="D14" s="26">
        <v>45409</v>
      </c>
      <c r="E14" s="20"/>
    </row>
    <row r="15" spans="1:5" ht="15">
      <c r="A15" s="26" t="s">
        <v>91</v>
      </c>
      <c r="B15" s="26"/>
      <c r="C15" s="26">
        <v>131</v>
      </c>
      <c r="D15" s="26">
        <v>1</v>
      </c>
      <c r="E15" s="20"/>
    </row>
    <row r="16" spans="1:5" ht="15">
      <c r="A16" s="26" t="s">
        <v>102</v>
      </c>
      <c r="B16" s="26"/>
      <c r="C16" s="26">
        <v>0</v>
      </c>
      <c r="D16" s="26">
        <v>0</v>
      </c>
      <c r="E16" s="20"/>
    </row>
    <row r="17" spans="1:5" ht="15">
      <c r="A17" s="26" t="s">
        <v>103</v>
      </c>
      <c r="B17" s="26"/>
      <c r="C17" s="26">
        <v>154</v>
      </c>
      <c r="D17" s="26">
        <v>2945</v>
      </c>
      <c r="E17" s="9"/>
    </row>
    <row r="18" spans="1:5" ht="15">
      <c r="A18" s="26"/>
      <c r="B18" s="26"/>
      <c r="C18" s="26"/>
      <c r="D18" s="26"/>
      <c r="E18" s="9"/>
    </row>
    <row r="19" spans="1:5" ht="15">
      <c r="A19" s="26" t="s">
        <v>104</v>
      </c>
      <c r="B19" s="26"/>
      <c r="C19" s="26"/>
      <c r="D19" s="26"/>
      <c r="E19" s="9"/>
    </row>
    <row r="20" spans="1:5" ht="15">
      <c r="A20" s="26" t="s">
        <v>74</v>
      </c>
      <c r="B20" s="26"/>
      <c r="C20" s="26">
        <v>6910</v>
      </c>
      <c r="D20" s="26">
        <v>9232</v>
      </c>
      <c r="E20" s="9"/>
    </row>
    <row r="21" spans="1:5" ht="15">
      <c r="A21" s="26" t="s">
        <v>75</v>
      </c>
      <c r="B21" s="26"/>
      <c r="C21" s="26">
        <v>5998</v>
      </c>
      <c r="D21" s="26">
        <v>7257</v>
      </c>
      <c r="E21" s="9"/>
    </row>
    <row r="22" spans="1:5" ht="15">
      <c r="A22" s="27" t="s">
        <v>76</v>
      </c>
      <c r="B22" s="26"/>
      <c r="C22" s="26">
        <f>1188-C24</f>
        <v>781</v>
      </c>
      <c r="D22" s="26">
        <f>4142</f>
        <v>4142</v>
      </c>
      <c r="E22" s="9"/>
    </row>
    <row r="23" spans="1:5" ht="15">
      <c r="A23" s="26" t="s">
        <v>77</v>
      </c>
      <c r="B23" s="28"/>
      <c r="C23" s="26">
        <v>5563</v>
      </c>
      <c r="D23" s="26">
        <f>6981</f>
        <v>6981</v>
      </c>
      <c r="E23" s="9"/>
    </row>
    <row r="24" spans="1:5" ht="15">
      <c r="A24" s="26" t="s">
        <v>96</v>
      </c>
      <c r="B24" s="28"/>
      <c r="C24" s="29">
        <f>265+11+14+117</f>
        <v>407</v>
      </c>
      <c r="D24" s="26">
        <v>117</v>
      </c>
      <c r="E24" s="9"/>
    </row>
    <row r="25" spans="1:5" ht="15">
      <c r="A25" s="26" t="s">
        <v>78</v>
      </c>
      <c r="B25" s="26"/>
      <c r="C25" s="26">
        <v>840</v>
      </c>
      <c r="D25" s="26">
        <v>4423</v>
      </c>
      <c r="E25" s="9"/>
    </row>
    <row r="26" spans="1:5" ht="15">
      <c r="A26" s="26" t="s">
        <v>58</v>
      </c>
      <c r="B26" s="30"/>
      <c r="C26" s="31">
        <f>SUM(C20:C25)</f>
        <v>20499</v>
      </c>
      <c r="D26" s="31">
        <f>SUM(D20:D25)</f>
        <v>32152</v>
      </c>
      <c r="E26" s="9"/>
    </row>
    <row r="27" spans="1:5" ht="15">
      <c r="A27" s="26"/>
      <c r="B27" s="26"/>
      <c r="C27" s="26"/>
      <c r="D27" s="26"/>
      <c r="E27" s="9"/>
    </row>
    <row r="28" spans="1:5" ht="15">
      <c r="A28" s="26" t="s">
        <v>105</v>
      </c>
      <c r="B28" s="26"/>
      <c r="C28" s="26"/>
      <c r="D28" s="26"/>
      <c r="E28" s="9"/>
    </row>
    <row r="29" spans="1:5" ht="15">
      <c r="A29" s="26" t="s">
        <v>79</v>
      </c>
      <c r="B29" s="26"/>
      <c r="C29" s="26">
        <v>2973</v>
      </c>
      <c r="D29" s="26">
        <v>2756</v>
      </c>
      <c r="E29" s="9"/>
    </row>
    <row r="30" spans="1:5" ht="15">
      <c r="A30" s="32" t="s">
        <v>80</v>
      </c>
      <c r="B30" s="26"/>
      <c r="C30" s="26">
        <v>1670</v>
      </c>
      <c r="D30" s="26">
        <v>2519</v>
      </c>
      <c r="E30" s="9"/>
    </row>
    <row r="31" spans="1:5" ht="15">
      <c r="A31" s="33" t="s">
        <v>81</v>
      </c>
      <c r="B31" s="26"/>
      <c r="C31" s="26">
        <v>832</v>
      </c>
      <c r="D31" s="26">
        <v>1288</v>
      </c>
      <c r="E31" s="9"/>
    </row>
    <row r="32" spans="1:5" ht="15">
      <c r="A32" s="27" t="s">
        <v>82</v>
      </c>
      <c r="B32" s="26"/>
      <c r="C32" s="26">
        <v>641</v>
      </c>
      <c r="D32" s="26">
        <v>561</v>
      </c>
      <c r="E32" s="9"/>
    </row>
    <row r="33" spans="1:5" ht="15">
      <c r="A33" s="33" t="s">
        <v>83</v>
      </c>
      <c r="B33" s="26"/>
      <c r="C33" s="26">
        <v>99</v>
      </c>
      <c r="D33" s="34">
        <v>0</v>
      </c>
      <c r="E33" s="9"/>
    </row>
    <row r="34" spans="1:5" ht="15">
      <c r="A34" s="33" t="s">
        <v>84</v>
      </c>
      <c r="B34" s="26"/>
      <c r="C34" s="29">
        <v>10</v>
      </c>
      <c r="D34" s="29">
        <f>72</f>
        <v>72</v>
      </c>
      <c r="E34" s="9"/>
    </row>
    <row r="35" spans="1:5" ht="15">
      <c r="A35" s="26" t="s">
        <v>59</v>
      </c>
      <c r="B35" s="30"/>
      <c r="C35" s="31">
        <f>SUM(C29:C34)</f>
        <v>6225</v>
      </c>
      <c r="D35" s="31">
        <f>SUM(D29:D34)</f>
        <v>7196</v>
      </c>
      <c r="E35" s="9"/>
    </row>
    <row r="36" spans="1:5" ht="15">
      <c r="A36" s="26"/>
      <c r="B36" s="26"/>
      <c r="C36" s="26"/>
      <c r="D36" s="26"/>
      <c r="E36" s="9"/>
    </row>
    <row r="37" spans="1:5" ht="15">
      <c r="A37" s="26" t="s">
        <v>60</v>
      </c>
      <c r="B37" s="26"/>
      <c r="C37" s="26">
        <f>C26-C35</f>
        <v>14274</v>
      </c>
      <c r="D37" s="26">
        <f>D26-D35</f>
        <v>24956</v>
      </c>
      <c r="E37" s="9"/>
    </row>
    <row r="38" spans="1:5" ht="15">
      <c r="A38" s="26"/>
      <c r="B38" s="26"/>
      <c r="C38" s="26"/>
      <c r="D38" s="26"/>
      <c r="E38" s="9"/>
    </row>
    <row r="39" spans="1:5" ht="15.75" thickBot="1">
      <c r="A39" s="26"/>
      <c r="B39" s="30"/>
      <c r="C39" s="35">
        <f>C37+SUM(C14:C17)</f>
        <v>58212</v>
      </c>
      <c r="D39" s="35">
        <f>D37+SUM(D14:D17)</f>
        <v>73311</v>
      </c>
      <c r="E39" s="9"/>
    </row>
    <row r="40" spans="1:5" ht="15.75" thickTop="1">
      <c r="A40" s="26"/>
      <c r="B40" s="26"/>
      <c r="C40" s="26"/>
      <c r="D40" s="26"/>
      <c r="E40" s="9"/>
    </row>
    <row r="41" spans="1:5" ht="15">
      <c r="A41" s="26" t="s">
        <v>61</v>
      </c>
      <c r="B41" s="26"/>
      <c r="C41" s="26"/>
      <c r="D41" s="26"/>
      <c r="E41" s="9"/>
    </row>
    <row r="42" spans="1:5" ht="15">
      <c r="A42" s="26" t="s">
        <v>106</v>
      </c>
      <c r="B42" s="26"/>
      <c r="C42" s="26">
        <v>50338</v>
      </c>
      <c r="D42" s="26">
        <v>50323</v>
      </c>
      <c r="E42" s="9"/>
    </row>
    <row r="43" spans="1:5" ht="15">
      <c r="A43" s="26" t="s">
        <v>107</v>
      </c>
      <c r="B43" s="26"/>
      <c r="C43" s="26">
        <v>5620</v>
      </c>
      <c r="D43" s="26">
        <v>5612</v>
      </c>
      <c r="E43" s="9"/>
    </row>
    <row r="44" spans="1:5" ht="15">
      <c r="A44" s="26" t="s">
        <v>108</v>
      </c>
      <c r="B44" s="30"/>
      <c r="C44" s="30">
        <v>-610</v>
      </c>
      <c r="D44" s="30">
        <v>12458</v>
      </c>
      <c r="E44" s="26"/>
    </row>
    <row r="45" spans="1:5" ht="15">
      <c r="A45" s="26" t="s">
        <v>109</v>
      </c>
      <c r="B45" s="30"/>
      <c r="C45" s="30">
        <v>-480</v>
      </c>
      <c r="D45" s="30">
        <v>-194</v>
      </c>
      <c r="E45" s="9"/>
    </row>
    <row r="46" spans="1:5" ht="15">
      <c r="A46" s="26" t="s">
        <v>169</v>
      </c>
      <c r="B46" s="30"/>
      <c r="C46" s="30">
        <v>50</v>
      </c>
      <c r="D46" s="30">
        <v>50</v>
      </c>
      <c r="E46" s="9"/>
    </row>
    <row r="47" spans="1:5" ht="15">
      <c r="A47" s="26" t="s">
        <v>110</v>
      </c>
      <c r="B47" s="30"/>
      <c r="C47" s="36">
        <v>67</v>
      </c>
      <c r="D47" s="36">
        <v>67.47</v>
      </c>
      <c r="E47" s="9"/>
    </row>
    <row r="48" spans="1:5" ht="15">
      <c r="A48" s="26" t="s">
        <v>117</v>
      </c>
      <c r="B48" s="30"/>
      <c r="C48" s="26">
        <f>SUM(C42:C47)</f>
        <v>54985</v>
      </c>
      <c r="D48" s="26">
        <f>SUM(D42:D47)</f>
        <v>68316.47</v>
      </c>
      <c r="E48" s="9"/>
    </row>
    <row r="49" spans="1:5" ht="15">
      <c r="A49" s="26"/>
      <c r="B49" s="26"/>
      <c r="C49" s="26"/>
      <c r="D49" s="26"/>
      <c r="E49" s="9"/>
    </row>
    <row r="50" spans="1:5" ht="15">
      <c r="A50" s="26" t="s">
        <v>111</v>
      </c>
      <c r="B50" s="26"/>
      <c r="C50" s="26">
        <v>3067</v>
      </c>
      <c r="D50" s="26">
        <v>4558</v>
      </c>
      <c r="E50" s="9"/>
    </row>
    <row r="51" spans="1:5" ht="15">
      <c r="A51" s="26" t="s">
        <v>112</v>
      </c>
      <c r="B51" s="26"/>
      <c r="C51" s="26">
        <v>73</v>
      </c>
      <c r="D51" s="26">
        <v>61</v>
      </c>
      <c r="E51" s="9"/>
    </row>
    <row r="52" spans="1:5" ht="15">
      <c r="A52" s="26" t="s">
        <v>113</v>
      </c>
      <c r="B52" s="26"/>
      <c r="C52" s="26">
        <v>87</v>
      </c>
      <c r="D52" s="26">
        <v>376</v>
      </c>
      <c r="E52" s="26"/>
    </row>
    <row r="53" spans="1:5" ht="15">
      <c r="A53" s="26"/>
      <c r="B53" s="26"/>
      <c r="C53" s="26"/>
      <c r="D53" s="26"/>
      <c r="E53" s="9"/>
    </row>
    <row r="54" spans="1:5" ht="15.75" thickBot="1">
      <c r="A54" s="26"/>
      <c r="B54" s="30"/>
      <c r="C54" s="35">
        <f>SUM(C48:C52)</f>
        <v>58212</v>
      </c>
      <c r="D54" s="35">
        <f>SUM(D48:D52)</f>
        <v>73311.47</v>
      </c>
      <c r="E54" s="9"/>
    </row>
    <row r="55" spans="1:5" ht="15.75" thickTop="1">
      <c r="A55" s="26"/>
      <c r="B55" s="30"/>
      <c r="C55" s="30"/>
      <c r="D55" s="30"/>
      <c r="E55" s="9"/>
    </row>
    <row r="56" spans="1:5" ht="15">
      <c r="A56" s="26" t="s">
        <v>21</v>
      </c>
      <c r="B56" s="30"/>
      <c r="C56" s="37">
        <f>(C48-C17-C16)/50338</f>
        <v>1.0892566252135563</v>
      </c>
      <c r="D56" s="37">
        <f>(D48-D17-D16)/50323</f>
        <v>1.2990376169942173</v>
      </c>
      <c r="E56" s="9"/>
    </row>
    <row r="57" spans="1:5" ht="15">
      <c r="A57" s="26"/>
      <c r="B57" s="30"/>
      <c r="C57" s="30"/>
      <c r="D57" s="30"/>
      <c r="E57" s="9"/>
    </row>
    <row r="58" spans="1:5" ht="15">
      <c r="A58" s="38" t="s">
        <v>62</v>
      </c>
      <c r="B58" s="30"/>
      <c r="C58" s="30"/>
      <c r="D58" s="30"/>
      <c r="E58" s="9"/>
    </row>
    <row r="59" spans="1:5" ht="15">
      <c r="A59" s="38" t="s">
        <v>92</v>
      </c>
      <c r="B59" s="30"/>
      <c r="C59" s="30"/>
      <c r="D59" s="30"/>
      <c r="E59" s="9"/>
    </row>
  </sheetData>
  <printOptions/>
  <pageMargins left="0.43" right="0.75" top="0.28" bottom="0.24" header="0.19" footer="0.17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C16">
      <selection activeCell="C16" sqref="A1:IV16384"/>
    </sheetView>
  </sheetViews>
  <sheetFormatPr defaultColWidth="9.140625" defaultRowHeight="12.75"/>
  <cols>
    <col min="1" max="1" width="40.140625" style="0" customWidth="1"/>
    <col min="2" max="2" width="5.7109375" style="0" customWidth="1"/>
    <col min="3" max="3" width="4.421875" style="0" customWidth="1"/>
    <col min="4" max="4" width="11.28125" style="0" bestFit="1" customWidth="1"/>
    <col min="5" max="5" width="11.00390625" style="0" bestFit="1" customWidth="1"/>
    <col min="6" max="6" width="14.00390625" style="0" bestFit="1" customWidth="1"/>
    <col min="7" max="7" width="12.00390625" style="0" bestFit="1" customWidth="1"/>
    <col min="8" max="9" width="9.00390625" style="0" bestFit="1" customWidth="1"/>
    <col min="10" max="10" width="13.28125" style="0" bestFit="1" customWidth="1"/>
    <col min="11" max="11" width="11.00390625" style="0" bestFit="1" customWidth="1"/>
    <col min="14" max="14" width="12.8515625" style="0" bestFit="1" customWidth="1"/>
  </cols>
  <sheetData>
    <row r="1" spans="1:12" ht="1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2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2" t="s">
        <v>133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84" t="s">
        <v>31</v>
      </c>
      <c r="F8" s="84"/>
      <c r="G8" s="84"/>
      <c r="H8" s="84"/>
      <c r="I8" s="84"/>
      <c r="J8" s="80" t="s">
        <v>32</v>
      </c>
      <c r="K8" s="1"/>
      <c r="L8" s="1"/>
    </row>
    <row r="9" spans="1:12" ht="15">
      <c r="A9" s="1"/>
      <c r="B9" s="1"/>
      <c r="C9" s="1"/>
      <c r="D9" s="1"/>
      <c r="E9" s="1"/>
      <c r="F9" s="1"/>
      <c r="G9" s="11" t="s">
        <v>53</v>
      </c>
      <c r="H9" s="11"/>
      <c r="I9" s="7"/>
      <c r="K9" s="1"/>
      <c r="L9" s="1"/>
    </row>
    <row r="10" spans="1:12" ht="15">
      <c r="A10" s="2" t="s">
        <v>71</v>
      </c>
      <c r="B10" s="1"/>
      <c r="C10" s="1"/>
      <c r="D10" s="11" t="s">
        <v>23</v>
      </c>
      <c r="E10" s="11" t="s">
        <v>25</v>
      </c>
      <c r="F10" s="11" t="s">
        <v>51</v>
      </c>
      <c r="G10" s="11" t="s">
        <v>54</v>
      </c>
      <c r="H10" s="11" t="s">
        <v>56</v>
      </c>
      <c r="I10" s="11" t="s">
        <v>55</v>
      </c>
      <c r="J10" s="11" t="s">
        <v>28</v>
      </c>
      <c r="K10" s="11"/>
      <c r="L10" s="1"/>
    </row>
    <row r="11" spans="1:12" ht="15">
      <c r="A11" s="1"/>
      <c r="B11" s="1"/>
      <c r="C11" s="1"/>
      <c r="D11" s="11" t="s">
        <v>24</v>
      </c>
      <c r="E11" s="11" t="s">
        <v>26</v>
      </c>
      <c r="F11" s="11" t="s">
        <v>52</v>
      </c>
      <c r="G11" s="11" t="s">
        <v>27</v>
      </c>
      <c r="H11" s="11" t="s">
        <v>27</v>
      </c>
      <c r="I11" s="11" t="s">
        <v>27</v>
      </c>
      <c r="J11" s="11" t="s">
        <v>29</v>
      </c>
      <c r="K11" s="11" t="s">
        <v>30</v>
      </c>
      <c r="L11" s="1"/>
    </row>
    <row r="12" spans="1:12" ht="15">
      <c r="A12" s="1"/>
      <c r="B12" s="1"/>
      <c r="C12" s="1"/>
      <c r="D12" s="11" t="s">
        <v>7</v>
      </c>
      <c r="E12" s="11" t="s">
        <v>7</v>
      </c>
      <c r="F12" s="11" t="s">
        <v>7</v>
      </c>
      <c r="G12" s="11" t="str">
        <f>F12</f>
        <v>RM'000</v>
      </c>
      <c r="H12" s="11" t="str">
        <f>G12</f>
        <v>RM'000</v>
      </c>
      <c r="I12" s="11" t="s">
        <v>7</v>
      </c>
      <c r="J12" s="11" t="s">
        <v>7</v>
      </c>
      <c r="K12" s="11" t="s">
        <v>7</v>
      </c>
      <c r="L12" s="1"/>
    </row>
    <row r="13" spans="1:15" ht="15">
      <c r="A13" s="3" t="s">
        <v>155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s="81" t="s">
        <v>123</v>
      </c>
      <c r="O13" s="81" t="s">
        <v>124</v>
      </c>
    </row>
    <row r="14" spans="1:14" ht="15">
      <c r="A14" s="1" t="s">
        <v>118</v>
      </c>
      <c r="B14" s="1"/>
      <c r="C14" s="1"/>
      <c r="D14" s="4">
        <v>50323</v>
      </c>
      <c r="E14" s="4">
        <v>5612</v>
      </c>
      <c r="F14" s="4">
        <v>67</v>
      </c>
      <c r="G14" s="4">
        <f>-193-1</f>
        <v>-194</v>
      </c>
      <c r="H14" s="4">
        <v>0</v>
      </c>
      <c r="I14" s="4">
        <v>50</v>
      </c>
      <c r="J14" s="4">
        <v>12458</v>
      </c>
      <c r="K14" s="4">
        <f>SUM(D14:J14)</f>
        <v>68316</v>
      </c>
      <c r="L14" s="1"/>
      <c r="N14" s="82">
        <v>4580065</v>
      </c>
    </row>
    <row r="15" spans="1:14" ht="15">
      <c r="A15" s="1"/>
      <c r="B15" s="1"/>
      <c r="C15" s="1"/>
      <c r="D15" s="4"/>
      <c r="E15" s="4"/>
      <c r="F15" s="4"/>
      <c r="G15" s="4"/>
      <c r="H15" s="4"/>
      <c r="I15" s="4"/>
      <c r="J15" s="4"/>
      <c r="K15" s="4"/>
      <c r="L15" s="1"/>
      <c r="N15" s="82">
        <v>325154</v>
      </c>
    </row>
    <row r="16" spans="1:15" ht="15">
      <c r="A16" s="1" t="s">
        <v>152</v>
      </c>
      <c r="B16" s="1"/>
      <c r="C16" s="1"/>
      <c r="D16" s="12"/>
      <c r="E16" s="12"/>
      <c r="F16" s="12"/>
      <c r="G16" s="12"/>
      <c r="H16" s="12"/>
      <c r="I16" s="12"/>
      <c r="J16" s="12">
        <v>535</v>
      </c>
      <c r="K16" s="12">
        <f>J16</f>
        <v>535</v>
      </c>
      <c r="L16" s="8"/>
      <c r="N16" s="82">
        <f>N14+N15</f>
        <v>4905219</v>
      </c>
      <c r="O16" s="82"/>
    </row>
    <row r="17" spans="1:14" ht="15">
      <c r="A17" s="1"/>
      <c r="B17" s="1"/>
      <c r="C17" s="1"/>
      <c r="D17" s="18"/>
      <c r="E17" s="18"/>
      <c r="F17" s="18"/>
      <c r="G17" s="18"/>
      <c r="H17" s="18"/>
      <c r="I17" s="18"/>
      <c r="J17" s="18"/>
      <c r="K17" s="17">
        <f>J17</f>
        <v>0</v>
      </c>
      <c r="L17" s="1"/>
      <c r="N17" s="82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121</v>
      </c>
      <c r="B19" s="1"/>
      <c r="C19" s="1"/>
      <c r="D19" s="16">
        <f aca="true" t="shared" si="0" ref="D19:J19">D16+D14</f>
        <v>50323</v>
      </c>
      <c r="E19" s="16">
        <f t="shared" si="0"/>
        <v>5612</v>
      </c>
      <c r="F19" s="16">
        <f t="shared" si="0"/>
        <v>67</v>
      </c>
      <c r="G19" s="16">
        <f t="shared" si="0"/>
        <v>-194</v>
      </c>
      <c r="H19" s="16">
        <f t="shared" si="0"/>
        <v>0</v>
      </c>
      <c r="I19" s="16">
        <f t="shared" si="0"/>
        <v>50</v>
      </c>
      <c r="J19" s="16">
        <f t="shared" si="0"/>
        <v>12993</v>
      </c>
      <c r="K19" s="16">
        <f>K16+K14+K17</f>
        <v>68851</v>
      </c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 t="s">
        <v>119</v>
      </c>
      <c r="B21" s="1"/>
      <c r="C21" s="1"/>
      <c r="D21" s="4"/>
      <c r="E21" s="4"/>
      <c r="F21" s="4"/>
      <c r="G21" s="4"/>
      <c r="H21" s="4"/>
      <c r="I21" s="4"/>
      <c r="J21" s="4">
        <v>-12597</v>
      </c>
      <c r="K21" s="4">
        <f>SUM(D21:J21)</f>
        <v>-12597</v>
      </c>
      <c r="L21" s="1"/>
    </row>
    <row r="22" spans="1:12" ht="15">
      <c r="A22" s="1" t="s">
        <v>153</v>
      </c>
      <c r="B22" s="1"/>
      <c r="C22" s="1"/>
      <c r="D22" s="4">
        <f>50338-50323</f>
        <v>15</v>
      </c>
      <c r="E22" s="4">
        <v>8</v>
      </c>
      <c r="F22" s="4"/>
      <c r="G22" s="4"/>
      <c r="H22" s="4"/>
      <c r="I22" s="4"/>
      <c r="J22" s="4"/>
      <c r="K22" s="4">
        <f>SUM(D22:J22)</f>
        <v>23</v>
      </c>
      <c r="L22" s="1"/>
    </row>
    <row r="23" spans="1:12" ht="15">
      <c r="A23" s="1" t="s">
        <v>95</v>
      </c>
      <c r="B23" s="1"/>
      <c r="C23" s="1"/>
      <c r="D23" s="4"/>
      <c r="E23" s="4"/>
      <c r="F23" s="4"/>
      <c r="G23" s="4">
        <v>-286</v>
      </c>
      <c r="H23" s="4"/>
      <c r="I23" s="4"/>
      <c r="J23" s="4"/>
      <c r="K23" s="4">
        <f>SUM(D23:J23)</f>
        <v>-286</v>
      </c>
      <c r="L23" s="1"/>
    </row>
    <row r="24" spans="1:12" ht="15">
      <c r="A24" s="1" t="s">
        <v>165</v>
      </c>
      <c r="B24" s="1"/>
      <c r="C24" s="1"/>
      <c r="D24" s="4"/>
      <c r="E24" s="4"/>
      <c r="F24" s="4"/>
      <c r="G24" s="4"/>
      <c r="H24" s="4"/>
      <c r="I24" s="4"/>
      <c r="J24" s="4">
        <v>-1006</v>
      </c>
      <c r="K24" s="4">
        <f>SUM(D24:J24)</f>
        <v>-1006</v>
      </c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thickBot="1">
      <c r="A26" s="1" t="s">
        <v>164</v>
      </c>
      <c r="B26" s="1"/>
      <c r="C26" s="1"/>
      <c r="D26" s="5">
        <f aca="true" t="shared" si="1" ref="D26:I26">SUM(D19:D25)</f>
        <v>50338</v>
      </c>
      <c r="E26" s="5">
        <f t="shared" si="1"/>
        <v>5620</v>
      </c>
      <c r="F26" s="5">
        <f t="shared" si="1"/>
        <v>67</v>
      </c>
      <c r="G26" s="5">
        <f t="shared" si="1"/>
        <v>-480</v>
      </c>
      <c r="H26" s="5">
        <f t="shared" si="1"/>
        <v>0</v>
      </c>
      <c r="I26" s="5">
        <f t="shared" si="1"/>
        <v>50</v>
      </c>
      <c r="J26" s="5">
        <f>SUM(J19:J25)</f>
        <v>-610</v>
      </c>
      <c r="K26" s="5">
        <f>SUM(K19:K25)</f>
        <v>54985</v>
      </c>
      <c r="L26" s="16"/>
    </row>
    <row r="27" spans="1:12" ht="15.75" thickTop="1">
      <c r="A27" s="14"/>
      <c r="B27" s="8"/>
      <c r="C27" s="8"/>
      <c r="D27" s="12"/>
      <c r="E27" s="12"/>
      <c r="F27" s="12"/>
      <c r="G27" s="12"/>
      <c r="H27" s="12"/>
      <c r="I27" s="12"/>
      <c r="J27" s="12"/>
      <c r="K27" s="12"/>
      <c r="L27" s="1"/>
    </row>
    <row r="28" spans="1:12" ht="15">
      <c r="A28" s="1"/>
      <c r="B28" s="1"/>
      <c r="C28" s="1"/>
      <c r="D28" s="1"/>
      <c r="E28" s="84" t="s">
        <v>31</v>
      </c>
      <c r="F28" s="84"/>
      <c r="G28" s="84"/>
      <c r="H28" s="84"/>
      <c r="I28" s="84"/>
      <c r="J28" s="80" t="s">
        <v>32</v>
      </c>
      <c r="K28" s="1"/>
      <c r="L28" s="8"/>
    </row>
    <row r="29" spans="1:12" ht="15">
      <c r="A29" s="1"/>
      <c r="B29" s="1"/>
      <c r="C29" s="1"/>
      <c r="D29" s="1"/>
      <c r="E29" s="1"/>
      <c r="F29" s="1"/>
      <c r="G29" s="11" t="s">
        <v>53</v>
      </c>
      <c r="H29" s="11"/>
      <c r="I29" s="7"/>
      <c r="J29" s="15"/>
      <c r="K29" s="1"/>
      <c r="L29" s="8"/>
    </row>
    <row r="30" spans="1:12" ht="15">
      <c r="A30" s="2" t="s">
        <v>71</v>
      </c>
      <c r="B30" s="1"/>
      <c r="C30" s="1"/>
      <c r="D30" s="11" t="s">
        <v>23</v>
      </c>
      <c r="E30" s="11" t="s">
        <v>25</v>
      </c>
      <c r="F30" s="11" t="s">
        <v>51</v>
      </c>
      <c r="G30" s="11" t="s">
        <v>54</v>
      </c>
      <c r="H30" s="11" t="s">
        <v>56</v>
      </c>
      <c r="I30" s="11" t="s">
        <v>55</v>
      </c>
      <c r="J30" s="13" t="s">
        <v>28</v>
      </c>
      <c r="K30" s="11"/>
      <c r="L30" s="8"/>
    </row>
    <row r="31" spans="1:12" ht="15">
      <c r="A31" s="1"/>
      <c r="B31" s="1"/>
      <c r="C31" s="1"/>
      <c r="D31" s="11" t="s">
        <v>24</v>
      </c>
      <c r="E31" s="11" t="s">
        <v>26</v>
      </c>
      <c r="F31" s="11" t="s">
        <v>52</v>
      </c>
      <c r="G31" s="11" t="s">
        <v>27</v>
      </c>
      <c r="H31" s="11" t="s">
        <v>27</v>
      </c>
      <c r="I31" s="11" t="s">
        <v>27</v>
      </c>
      <c r="J31" s="11" t="s">
        <v>29</v>
      </c>
      <c r="K31" s="11" t="s">
        <v>30</v>
      </c>
      <c r="L31" s="8"/>
    </row>
    <row r="32" spans="1:12" ht="15">
      <c r="A32" s="1"/>
      <c r="B32" s="1"/>
      <c r="C32" s="1"/>
      <c r="D32" s="11" t="s">
        <v>7</v>
      </c>
      <c r="E32" s="11" t="s">
        <v>7</v>
      </c>
      <c r="F32" s="11" t="s">
        <v>7</v>
      </c>
      <c r="G32" s="11" t="str">
        <f>F32</f>
        <v>RM'000</v>
      </c>
      <c r="H32" s="11" t="str">
        <f>G32</f>
        <v>RM'000</v>
      </c>
      <c r="I32" s="11" t="s">
        <v>7</v>
      </c>
      <c r="J32" s="11" t="s">
        <v>7</v>
      </c>
      <c r="K32" s="11" t="s">
        <v>7</v>
      </c>
      <c r="L32" s="8"/>
    </row>
    <row r="33" spans="1:12" ht="15">
      <c r="A33" s="3" t="s">
        <v>154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8"/>
    </row>
    <row r="34" spans="1:12" ht="15">
      <c r="A34" s="1" t="s">
        <v>156</v>
      </c>
      <c r="B34" s="1"/>
      <c r="C34" s="1"/>
      <c r="D34" s="4">
        <v>33560</v>
      </c>
      <c r="E34" s="4">
        <v>1800</v>
      </c>
      <c r="F34" s="4">
        <v>67</v>
      </c>
      <c r="G34" s="4">
        <v>-423</v>
      </c>
      <c r="H34" s="4">
        <v>0</v>
      </c>
      <c r="I34" s="4">
        <v>0</v>
      </c>
      <c r="J34" s="4">
        <v>12942</v>
      </c>
      <c r="K34" s="4">
        <f>SUM(D34:J34)</f>
        <v>47946</v>
      </c>
      <c r="L34" s="8"/>
    </row>
    <row r="35" spans="1:12" ht="15">
      <c r="A35" s="1"/>
      <c r="B35" s="1"/>
      <c r="C35" s="1"/>
      <c r="D35" s="4"/>
      <c r="E35" s="4"/>
      <c r="F35" s="4"/>
      <c r="G35" s="4"/>
      <c r="H35" s="4"/>
      <c r="I35" s="4"/>
      <c r="J35" s="4"/>
      <c r="K35" s="4"/>
      <c r="L35" s="8"/>
    </row>
    <row r="36" spans="1:12" ht="15">
      <c r="A36" s="59" t="s">
        <v>157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8"/>
    </row>
    <row r="37" spans="1:12" ht="15">
      <c r="A37" s="1" t="s">
        <v>158</v>
      </c>
      <c r="B37" s="1"/>
      <c r="C37" s="1"/>
      <c r="D37" s="60">
        <v>0</v>
      </c>
      <c r="E37" s="61">
        <v>0</v>
      </c>
      <c r="F37" s="61">
        <v>0</v>
      </c>
      <c r="G37" s="61">
        <v>230</v>
      </c>
      <c r="H37" s="61">
        <v>0</v>
      </c>
      <c r="I37" s="61">
        <v>0</v>
      </c>
      <c r="J37" s="61">
        <v>0</v>
      </c>
      <c r="K37" s="62">
        <f>SUM(D37:J37)</f>
        <v>230</v>
      </c>
      <c r="L37" s="8"/>
    </row>
    <row r="38" spans="1:12" ht="15">
      <c r="A38" s="1" t="s">
        <v>159</v>
      </c>
      <c r="B38" s="1"/>
      <c r="C38" s="1"/>
      <c r="D38" s="63">
        <v>0</v>
      </c>
      <c r="E38" s="17">
        <v>-1408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64">
        <f>SUM(D38:J38)</f>
        <v>-1408</v>
      </c>
      <c r="L38" s="8"/>
    </row>
    <row r="39" spans="1:12" ht="15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8"/>
    </row>
    <row r="40" spans="1:12" ht="15">
      <c r="A40" s="1" t="s">
        <v>162</v>
      </c>
      <c r="B40" s="1"/>
      <c r="C40" s="1"/>
      <c r="D40" s="4">
        <v>16763</v>
      </c>
      <c r="E40" s="4">
        <v>5220</v>
      </c>
      <c r="F40" s="4">
        <v>0</v>
      </c>
      <c r="G40" s="4">
        <v>0</v>
      </c>
      <c r="H40" s="4">
        <v>0</v>
      </c>
      <c r="I40" s="4"/>
      <c r="J40" s="4"/>
      <c r="K40" s="4">
        <f>SUM(D40:J40)</f>
        <v>21983</v>
      </c>
      <c r="L40" s="8"/>
    </row>
    <row r="41" spans="1:12" ht="15">
      <c r="A41" s="1" t="s">
        <v>119</v>
      </c>
      <c r="B41" s="1"/>
      <c r="C41" s="1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/>
      <c r="J41" s="4">
        <v>1244</v>
      </c>
      <c r="K41" s="4">
        <f>SUM(D41:J41)</f>
        <v>1244</v>
      </c>
      <c r="L41" s="1"/>
    </row>
    <row r="42" spans="1:12" ht="15">
      <c r="A42" s="1" t="s">
        <v>161</v>
      </c>
      <c r="B42" s="1"/>
      <c r="C42" s="1"/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50</v>
      </c>
      <c r="J42" s="4">
        <v>-50</v>
      </c>
      <c r="K42" s="4">
        <f>SUM(D42:J42)</f>
        <v>0</v>
      </c>
      <c r="L42" s="1"/>
    </row>
    <row r="43" spans="1:12" ht="15">
      <c r="A43" s="1" t="s">
        <v>160</v>
      </c>
      <c r="B43" s="1"/>
      <c r="C43" s="1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-1678</v>
      </c>
      <c r="K43" s="4">
        <f>SUM(D43:J43)</f>
        <v>-1678</v>
      </c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thickBot="1">
      <c r="A45" s="1" t="s">
        <v>163</v>
      </c>
      <c r="B45" s="1"/>
      <c r="C45" s="1"/>
      <c r="D45" s="5">
        <f>SUM(D34:D44)</f>
        <v>50323</v>
      </c>
      <c r="E45" s="5">
        <f aca="true" t="shared" si="2" ref="E45:J45">SUM(E34:E44)</f>
        <v>5612</v>
      </c>
      <c r="F45" s="5">
        <f t="shared" si="2"/>
        <v>67</v>
      </c>
      <c r="G45" s="5">
        <f>SUM(G34:G44)-1</f>
        <v>-194</v>
      </c>
      <c r="H45" s="5">
        <f t="shared" si="2"/>
        <v>0</v>
      </c>
      <c r="I45" s="5">
        <f t="shared" si="2"/>
        <v>50</v>
      </c>
      <c r="J45" s="5">
        <f t="shared" si="2"/>
        <v>12458</v>
      </c>
      <c r="K45" s="5">
        <f>SUM(K34:K44)-1</f>
        <v>68316</v>
      </c>
      <c r="L45" s="1"/>
    </row>
    <row r="46" spans="1:12" ht="15.7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6" t="s">
        <v>100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mergeCells count="2">
    <mergeCell ref="E8:I8"/>
    <mergeCell ref="E28:I28"/>
  </mergeCells>
  <printOptions/>
  <pageMargins left="0.75" right="0.75" top="0.25" bottom="0.36" header="0.17" footer="0.27"/>
  <pageSetup fitToHeight="1" fitToWidth="1" horizontalDpi="600" verticalDpi="6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workbookViewId="0" topLeftCell="A68">
      <selection activeCell="A73" sqref="A73"/>
    </sheetView>
  </sheetViews>
  <sheetFormatPr defaultColWidth="9.140625" defaultRowHeight="12.75"/>
  <cols>
    <col min="1" max="1" width="50.7109375" style="9" customWidth="1"/>
    <col min="2" max="2" width="5.57421875" style="9" bestFit="1" customWidth="1"/>
    <col min="3" max="3" width="17.140625" style="9" customWidth="1"/>
    <col min="4" max="4" width="15.57421875" style="9" bestFit="1" customWidth="1"/>
    <col min="5" max="5" width="2.8515625" style="9" customWidth="1"/>
    <col min="6" max="6" width="16.28125" style="9" customWidth="1"/>
    <col min="7" max="7" width="15.7109375" style="9" bestFit="1" customWidth="1"/>
    <col min="8" max="16384" width="9.140625" style="9" customWidth="1"/>
  </cols>
  <sheetData>
    <row r="1" spans="1:4" ht="12" customHeight="1">
      <c r="A1" s="26"/>
      <c r="B1" s="30"/>
      <c r="C1" s="30"/>
      <c r="D1" s="30"/>
    </row>
    <row r="2" ht="15">
      <c r="A2" s="20" t="s">
        <v>0</v>
      </c>
    </row>
    <row r="3" ht="15">
      <c r="A3" s="20" t="s">
        <v>1</v>
      </c>
    </row>
    <row r="4" ht="15">
      <c r="A4" s="20" t="s">
        <v>2</v>
      </c>
    </row>
    <row r="5" ht="15">
      <c r="D5" s="22"/>
    </row>
    <row r="6" spans="1:4" ht="15">
      <c r="A6" s="20" t="s">
        <v>33</v>
      </c>
      <c r="D6" s="22"/>
    </row>
    <row r="7" spans="1:6" ht="15">
      <c r="A7" s="20" t="s">
        <v>133</v>
      </c>
      <c r="D7" s="22"/>
      <c r="E7" s="23"/>
      <c r="F7" s="23"/>
    </row>
    <row r="8" spans="4:6" ht="15">
      <c r="D8" s="22"/>
      <c r="E8" s="23"/>
      <c r="F8" s="23"/>
    </row>
    <row r="9" spans="3:6" ht="15">
      <c r="C9" s="24" t="s">
        <v>135</v>
      </c>
      <c r="D9" s="24" t="s">
        <v>135</v>
      </c>
      <c r="E9" s="23"/>
      <c r="F9" s="23"/>
    </row>
    <row r="10" spans="2:6" ht="15">
      <c r="B10" s="20"/>
      <c r="C10" s="24" t="s">
        <v>93</v>
      </c>
      <c r="D10" s="24" t="s">
        <v>93</v>
      </c>
      <c r="E10" s="23"/>
      <c r="F10" s="23"/>
    </row>
    <row r="11" spans="2:5" ht="15">
      <c r="B11" s="20"/>
      <c r="C11" s="24" t="str">
        <f>CBS!C11</f>
        <v>30/6/2003</v>
      </c>
      <c r="D11" s="39" t="str">
        <f>CBS!D11</f>
        <v>30/6/2002</v>
      </c>
      <c r="E11" s="20"/>
    </row>
    <row r="12" spans="3:5" ht="15">
      <c r="C12" s="24" t="s">
        <v>16</v>
      </c>
      <c r="D12" s="24" t="s">
        <v>16</v>
      </c>
      <c r="E12" s="20"/>
    </row>
    <row r="13" spans="3:5" ht="15">
      <c r="C13" s="24"/>
      <c r="D13" s="24"/>
      <c r="E13" s="20"/>
    </row>
    <row r="14" spans="1:5" ht="15">
      <c r="A14" s="9" t="s">
        <v>179</v>
      </c>
      <c r="C14" s="40">
        <v>-12897</v>
      </c>
      <c r="D14" s="40">
        <v>1762</v>
      </c>
      <c r="E14" s="20"/>
    </row>
    <row r="15" spans="1:5" ht="15">
      <c r="A15" s="41" t="s">
        <v>63</v>
      </c>
      <c r="C15" s="42"/>
      <c r="D15" s="42"/>
      <c r="E15" s="20"/>
    </row>
    <row r="16" spans="1:4" ht="15">
      <c r="A16" s="43" t="s">
        <v>114</v>
      </c>
      <c r="C16" s="42">
        <v>89</v>
      </c>
      <c r="D16" s="42">
        <v>129</v>
      </c>
    </row>
    <row r="17" spans="1:4" ht="15">
      <c r="A17" s="43" t="s">
        <v>166</v>
      </c>
      <c r="C17" s="42">
        <v>2701</v>
      </c>
      <c r="D17" s="42">
        <v>0</v>
      </c>
    </row>
    <row r="18" spans="1:4" ht="15">
      <c r="A18" s="43" t="s">
        <v>167</v>
      </c>
      <c r="C18" s="42">
        <v>1868</v>
      </c>
      <c r="D18" s="42">
        <v>0</v>
      </c>
    </row>
    <row r="19" spans="1:4" ht="15">
      <c r="A19" s="43" t="s">
        <v>35</v>
      </c>
      <c r="C19" s="42">
        <v>4943</v>
      </c>
      <c r="D19" s="42">
        <v>4890</v>
      </c>
    </row>
    <row r="20" spans="1:4" ht="15">
      <c r="A20" s="43" t="s">
        <v>137</v>
      </c>
      <c r="C20" s="42">
        <v>814</v>
      </c>
      <c r="D20" s="42">
        <v>1</v>
      </c>
    </row>
    <row r="21" spans="1:4" ht="15">
      <c r="A21" s="43" t="s">
        <v>171</v>
      </c>
      <c r="C21" s="42">
        <v>599</v>
      </c>
      <c r="D21" s="42">
        <v>0</v>
      </c>
    </row>
    <row r="22" spans="1:4" ht="15">
      <c r="A22" s="43" t="s">
        <v>172</v>
      </c>
      <c r="C22" s="42">
        <v>171</v>
      </c>
      <c r="D22" s="42">
        <v>0</v>
      </c>
    </row>
    <row r="23" spans="1:4" ht="15">
      <c r="A23" s="43" t="s">
        <v>173</v>
      </c>
      <c r="C23" s="42">
        <v>524</v>
      </c>
      <c r="D23" s="42">
        <v>0</v>
      </c>
    </row>
    <row r="24" spans="1:4" ht="15">
      <c r="A24" s="43" t="s">
        <v>174</v>
      </c>
      <c r="C24" s="42">
        <f>179+82+178</f>
        <v>439</v>
      </c>
      <c r="D24" s="42">
        <v>0</v>
      </c>
    </row>
    <row r="25" spans="1:4" ht="15">
      <c r="A25" s="43" t="s">
        <v>36</v>
      </c>
      <c r="C25" s="42">
        <v>616</v>
      </c>
      <c r="D25" s="42">
        <v>1276</v>
      </c>
    </row>
    <row r="26" spans="1:4" ht="15">
      <c r="A26" s="43" t="s">
        <v>37</v>
      </c>
      <c r="C26" s="42">
        <v>-201</v>
      </c>
      <c r="D26" s="42">
        <v>-254</v>
      </c>
    </row>
    <row r="27" spans="1:4" ht="15">
      <c r="A27" s="43" t="s">
        <v>150</v>
      </c>
      <c r="C27" s="42">
        <v>35</v>
      </c>
      <c r="D27" s="42">
        <v>0</v>
      </c>
    </row>
    <row r="28" spans="1:4" ht="15">
      <c r="A28" s="43" t="s">
        <v>136</v>
      </c>
      <c r="C28" s="42">
        <v>0</v>
      </c>
      <c r="D28" s="42">
        <v>-20</v>
      </c>
    </row>
    <row r="29" spans="1:4" ht="15">
      <c r="A29" s="43" t="s">
        <v>151</v>
      </c>
      <c r="C29" s="42">
        <v>21</v>
      </c>
      <c r="D29" s="42">
        <v>0</v>
      </c>
    </row>
    <row r="30" spans="1:4" ht="15">
      <c r="A30" s="44" t="s">
        <v>73</v>
      </c>
      <c r="C30" s="45">
        <v>0</v>
      </c>
      <c r="D30" s="45">
        <v>0</v>
      </c>
    </row>
    <row r="31" spans="1:4" ht="15">
      <c r="A31" s="46" t="s">
        <v>178</v>
      </c>
      <c r="C31" s="47">
        <f>SUM(C14:C30)</f>
        <v>-278</v>
      </c>
      <c r="D31" s="47">
        <f>SUM(D14:D30)</f>
        <v>7784</v>
      </c>
    </row>
    <row r="32" spans="1:4" ht="15">
      <c r="A32" s="46"/>
      <c r="C32" s="47"/>
      <c r="D32" s="47"/>
    </row>
    <row r="33" spans="1:4" ht="15">
      <c r="A33" s="48" t="s">
        <v>94</v>
      </c>
      <c r="C33" s="49"/>
      <c r="D33" s="49"/>
    </row>
    <row r="34" spans="1:4" ht="15">
      <c r="A34" s="43" t="s">
        <v>38</v>
      </c>
      <c r="C34" s="42">
        <v>2142</v>
      </c>
      <c r="D34" s="42">
        <v>957</v>
      </c>
    </row>
    <row r="35" spans="1:4" ht="15">
      <c r="A35" s="43" t="s">
        <v>39</v>
      </c>
      <c r="C35" s="42">
        <f>3738+179+122-1733</f>
        <v>2306</v>
      </c>
      <c r="D35" s="42">
        <v>-108</v>
      </c>
    </row>
    <row r="36" spans="1:4" ht="15">
      <c r="A36" s="43" t="s">
        <v>138</v>
      </c>
      <c r="C36" s="42">
        <v>0</v>
      </c>
      <c r="D36" s="42">
        <v>-3713</v>
      </c>
    </row>
    <row r="37" spans="1:4" ht="15">
      <c r="A37" s="43" t="s">
        <v>139</v>
      </c>
      <c r="C37" s="42">
        <v>0</v>
      </c>
      <c r="D37" s="42">
        <v>758</v>
      </c>
    </row>
    <row r="38" spans="1:4" ht="15">
      <c r="A38" s="43" t="s">
        <v>140</v>
      </c>
      <c r="C38" s="42">
        <v>0</v>
      </c>
      <c r="D38" s="42">
        <v>-18</v>
      </c>
    </row>
    <row r="39" spans="1:4" ht="15">
      <c r="A39" s="43" t="s">
        <v>40</v>
      </c>
      <c r="C39" s="45">
        <f>-2743-1</f>
        <v>-2744</v>
      </c>
      <c r="D39" s="45">
        <v>-1555</v>
      </c>
    </row>
    <row r="40" spans="1:4" ht="15">
      <c r="A40" s="50" t="s">
        <v>41</v>
      </c>
      <c r="C40" s="47">
        <f>SUM(C31:C39)</f>
        <v>1426</v>
      </c>
      <c r="D40" s="47">
        <f>SUM(D31:D39)</f>
        <v>4105</v>
      </c>
    </row>
    <row r="41" spans="1:4" ht="15">
      <c r="A41" s="51"/>
      <c r="C41" s="42"/>
      <c r="D41" s="42"/>
    </row>
    <row r="42" spans="1:4" ht="15">
      <c r="A42" s="43" t="s">
        <v>42</v>
      </c>
      <c r="C42" s="52">
        <v>-202</v>
      </c>
      <c r="D42" s="52">
        <v>-492</v>
      </c>
    </row>
    <row r="43" spans="1:4" ht="15">
      <c r="A43" s="43" t="s">
        <v>43</v>
      </c>
      <c r="C43" s="53">
        <v>-616</v>
      </c>
      <c r="D43" s="53">
        <v>-1276</v>
      </c>
    </row>
    <row r="44" spans="1:4" ht="15">
      <c r="A44" s="46" t="s">
        <v>175</v>
      </c>
      <c r="C44" s="47">
        <f>SUM(C40:C43)</f>
        <v>608</v>
      </c>
      <c r="D44" s="47">
        <f>SUM(D40:D43)</f>
        <v>2337</v>
      </c>
    </row>
    <row r="45" spans="1:4" ht="15">
      <c r="A45" s="49"/>
      <c r="C45" s="42"/>
      <c r="D45" s="42"/>
    </row>
    <row r="46" spans="1:4" ht="15">
      <c r="A46" s="51" t="s">
        <v>44</v>
      </c>
      <c r="C46" s="42"/>
      <c r="D46" s="42"/>
    </row>
    <row r="47" spans="1:4" ht="15">
      <c r="A47" s="43" t="s">
        <v>141</v>
      </c>
      <c r="C47" s="42">
        <v>0</v>
      </c>
      <c r="D47" s="42">
        <v>202</v>
      </c>
    </row>
    <row r="48" spans="1:4" ht="15">
      <c r="A48" s="43" t="s">
        <v>45</v>
      </c>
      <c r="C48" s="42">
        <v>201</v>
      </c>
      <c r="D48" s="42">
        <v>254</v>
      </c>
    </row>
    <row r="49" spans="1:4" ht="15">
      <c r="A49" s="43" t="s">
        <v>115</v>
      </c>
      <c r="C49" s="42">
        <v>-1006</v>
      </c>
      <c r="D49" s="42">
        <v>-1678</v>
      </c>
    </row>
    <row r="50" spans="1:4" ht="15">
      <c r="A50" s="43" t="s">
        <v>142</v>
      </c>
      <c r="C50" s="42">
        <v>0</v>
      </c>
      <c r="D50" s="42">
        <v>112</v>
      </c>
    </row>
    <row r="51" spans="1:4" ht="15">
      <c r="A51" s="43" t="s">
        <v>143</v>
      </c>
      <c r="C51" s="42">
        <v>0</v>
      </c>
      <c r="D51" s="42">
        <v>-1</v>
      </c>
    </row>
    <row r="52" spans="1:4" ht="15">
      <c r="A52" s="43" t="s">
        <v>46</v>
      </c>
      <c r="C52" s="42">
        <v>0</v>
      </c>
      <c r="D52" s="42">
        <v>422</v>
      </c>
    </row>
    <row r="53" spans="1:4" ht="15">
      <c r="A53" s="43" t="s">
        <v>47</v>
      </c>
      <c r="C53" s="45">
        <v>-3008</v>
      </c>
      <c r="D53" s="45">
        <v>-2848</v>
      </c>
    </row>
    <row r="54" spans="1:4" ht="15">
      <c r="A54" s="46" t="s">
        <v>177</v>
      </c>
      <c r="C54" s="47">
        <f>SUM(C48:C53)</f>
        <v>-3813</v>
      </c>
      <c r="D54" s="47">
        <f>SUM(D47:D53)</f>
        <v>-3537</v>
      </c>
    </row>
    <row r="55" spans="1:4" ht="15">
      <c r="A55" s="49"/>
      <c r="C55" s="42"/>
      <c r="D55" s="42"/>
    </row>
    <row r="56" spans="1:4" ht="15">
      <c r="A56" s="51" t="s">
        <v>48</v>
      </c>
      <c r="C56" s="42"/>
      <c r="D56" s="42"/>
    </row>
    <row r="57" spans="1:4" ht="15">
      <c r="A57" s="43" t="s">
        <v>144</v>
      </c>
      <c r="C57" s="42">
        <v>0</v>
      </c>
      <c r="D57" s="42">
        <v>-1408</v>
      </c>
    </row>
    <row r="58" spans="1:4" ht="15">
      <c r="A58" s="43" t="s">
        <v>145</v>
      </c>
      <c r="C58" s="42">
        <v>22</v>
      </c>
      <c r="D58" s="42">
        <v>22033</v>
      </c>
    </row>
    <row r="59" spans="1:4" ht="15">
      <c r="A59" s="43" t="s">
        <v>146</v>
      </c>
      <c r="C59" s="42">
        <v>0</v>
      </c>
      <c r="D59" s="42">
        <v>1609</v>
      </c>
    </row>
    <row r="60" spans="1:4" ht="15">
      <c r="A60" s="43" t="s">
        <v>116</v>
      </c>
      <c r="C60" s="42">
        <f>100+32</f>
        <v>132</v>
      </c>
      <c r="D60" s="42">
        <v>0</v>
      </c>
    </row>
    <row r="61" spans="1:4" ht="15">
      <c r="A61" s="43" t="s">
        <v>122</v>
      </c>
      <c r="C61" s="42">
        <v>0</v>
      </c>
      <c r="D61" s="42">
        <v>-692</v>
      </c>
    </row>
    <row r="62" spans="1:4" ht="15">
      <c r="A62" s="43" t="s">
        <v>147</v>
      </c>
      <c r="C62" s="42">
        <v>0</v>
      </c>
      <c r="D62" s="42">
        <v>-68</v>
      </c>
    </row>
    <row r="63" spans="1:4" ht="15">
      <c r="A63" s="43" t="s">
        <v>49</v>
      </c>
      <c r="C63" s="42">
        <v>-1470</v>
      </c>
      <c r="D63" s="42">
        <v>-3814</v>
      </c>
    </row>
    <row r="64" spans="1:4" ht="15">
      <c r="A64" s="43" t="s">
        <v>50</v>
      </c>
      <c r="C64" s="45">
        <v>-577</v>
      </c>
      <c r="D64" s="45">
        <v>-7119</v>
      </c>
    </row>
    <row r="65" spans="1:4" ht="15">
      <c r="A65" s="46" t="s">
        <v>176</v>
      </c>
      <c r="C65" s="54">
        <f>SUM(C57:C64)</f>
        <v>-1893</v>
      </c>
      <c r="D65" s="54">
        <f>SUM(D57:D64)</f>
        <v>10541</v>
      </c>
    </row>
    <row r="66" spans="1:4" ht="15">
      <c r="A66" s="51"/>
      <c r="C66" s="10"/>
      <c r="D66" s="10"/>
    </row>
    <row r="67" spans="1:4" ht="15">
      <c r="A67" s="51" t="s">
        <v>148</v>
      </c>
      <c r="C67" s="55">
        <v>0</v>
      </c>
      <c r="D67" s="56">
        <v>-40</v>
      </c>
    </row>
    <row r="68" spans="1:4" ht="15">
      <c r="A68" s="51"/>
      <c r="C68" s="10"/>
      <c r="D68" s="10"/>
    </row>
    <row r="69" spans="1:4" ht="15">
      <c r="A69" s="51" t="s">
        <v>99</v>
      </c>
      <c r="C69" s="42">
        <f>C65+C54+C44</f>
        <v>-5098</v>
      </c>
      <c r="D69" s="42">
        <f>D44+D54+D65+D67</f>
        <v>9301</v>
      </c>
    </row>
    <row r="70" spans="1:4" ht="15">
      <c r="A70" s="51" t="s">
        <v>17</v>
      </c>
      <c r="C70" s="42"/>
      <c r="D70" s="42"/>
    </row>
    <row r="71" spans="1:4" ht="15">
      <c r="A71" s="51" t="s">
        <v>170</v>
      </c>
      <c r="C71" s="10">
        <v>11203</v>
      </c>
      <c r="D71" s="10">
        <v>1902</v>
      </c>
    </row>
    <row r="72" spans="1:4" ht="15">
      <c r="A72" s="51" t="s">
        <v>168</v>
      </c>
      <c r="C72" s="10"/>
      <c r="D72" s="10"/>
    </row>
    <row r="73" spans="1:4" ht="15">
      <c r="A73" s="51"/>
      <c r="C73" s="10"/>
      <c r="D73" s="10"/>
    </row>
    <row r="74" spans="3:4" ht="15">
      <c r="C74" s="42"/>
      <c r="D74" s="42"/>
    </row>
    <row r="75" spans="1:4" ht="15.75" thickBot="1">
      <c r="A75" s="51" t="s">
        <v>149</v>
      </c>
      <c r="C75" s="57">
        <f>SUM(C69:C71)</f>
        <v>6105</v>
      </c>
      <c r="D75" s="57">
        <f>SUM(D69:D71)</f>
        <v>11203</v>
      </c>
    </row>
    <row r="76" spans="1:4" ht="15.75" thickTop="1">
      <c r="A76" s="58"/>
      <c r="C76" s="42"/>
      <c r="D76" s="22"/>
    </row>
    <row r="77" ht="15">
      <c r="A77" s="38" t="s">
        <v>64</v>
      </c>
    </row>
    <row r="78" ht="15">
      <c r="A78" s="38" t="s">
        <v>86</v>
      </c>
    </row>
    <row r="80" ht="15">
      <c r="A80" s="9" t="s">
        <v>180</v>
      </c>
    </row>
    <row r="81" ht="15">
      <c r="A81" s="9" t="s">
        <v>101</v>
      </c>
    </row>
    <row r="94" ht="14.25" customHeight="1"/>
  </sheetData>
  <printOptions/>
  <pageMargins left="0.48" right="0.23" top="0.41" bottom="0.28" header="0.34" footer="0.17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Lipo Corporation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 Seong Cheng</dc:creator>
  <cp:keywords/>
  <dc:description/>
  <cp:lastModifiedBy>Chay Seong Cheng</cp:lastModifiedBy>
  <cp:lastPrinted>2003-08-26T09:30:33Z</cp:lastPrinted>
  <dcterms:created xsi:type="dcterms:W3CDTF">2002-11-19T03:09:40Z</dcterms:created>
  <dcterms:modified xsi:type="dcterms:W3CDTF">2003-08-26T09:48:15Z</dcterms:modified>
  <cp:category/>
  <cp:version/>
  <cp:contentType/>
  <cp:contentStatus/>
</cp:coreProperties>
</file>